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790" windowHeight="7950" firstSheet="2" activeTab="3"/>
  </bookViews>
  <sheets>
    <sheet name="ForMerge Serbia without Roma" sheetId="1" r:id="rId1"/>
    <sheet name="Weights Serbia without Roma" sheetId="2" r:id="rId2"/>
    <sheet name="ForMerge" sheetId="3" r:id="rId3"/>
    <sheet name="Weights Serbia without Roma " sheetId="4" r:id="rId4"/>
    <sheet name="Weights Roma" sheetId="5" r:id="rId5"/>
    <sheet name="Coeficents for adjustment" sheetId="6" r:id="rId6"/>
  </sheets>
  <definedNames/>
  <calcPr fullCalcOnLoad="1"/>
</workbook>
</file>

<file path=xl/comments2.xml><?xml version="1.0" encoding="utf-8"?>
<comments xmlns="http://schemas.openxmlformats.org/spreadsheetml/2006/main">
  <authors>
    <author>Trevor Croft</author>
  </authors>
  <commentList>
    <comment ref="A7" authorId="0">
      <text>
        <r>
          <rPr>
            <sz val="8"/>
            <rFont val="Tahoma"/>
            <family val="2"/>
          </rPr>
          <t>List each of the sample domains. The list given is an example.</t>
        </r>
      </text>
    </comment>
    <comment ref="D7" authorId="0">
      <text>
        <r>
          <rPr>
            <sz val="8"/>
            <rFont val="Tahoma"/>
            <family val="2"/>
          </rPr>
          <t>Enter the sampling fraction for each domain.</t>
        </r>
      </text>
    </comment>
    <comment ref="E7" authorId="0">
      <text>
        <r>
          <rPr>
            <sz val="8"/>
            <rFont val="Tahoma"/>
            <family val="2"/>
          </rPr>
          <t>The design weight is automatically calculated as the inverse of the sampling fraction.</t>
        </r>
      </text>
    </comment>
    <comment ref="F7" authorId="0">
      <text>
        <r>
          <rPr>
            <sz val="8"/>
            <rFont val="Tahoma"/>
            <family val="2"/>
          </rPr>
          <t>Enter the count of clusters completed in each sample domain.</t>
        </r>
      </text>
    </comment>
    <comment ref="G7" authorId="0">
      <text>
        <r>
          <rPr>
            <sz val="8"/>
            <rFont val="Tahoma"/>
            <family val="2"/>
          </rPr>
          <t>Enter the count of clusters selected in each sample domain.</t>
        </r>
      </text>
    </comment>
    <comment ref="H7" authorId="0">
      <text>
        <r>
          <rPr>
            <sz val="8"/>
            <rFont val="Tahoma"/>
            <family val="2"/>
          </rPr>
          <t>Enter the count of households with result code HI10=1 in each sample domain.</t>
        </r>
      </text>
    </comment>
    <comment ref="I7" authorId="0">
      <text>
        <r>
          <rPr>
            <sz val="8"/>
            <rFont val="Tahoma"/>
            <family val="2"/>
          </rPr>
          <t>Enter the count of households with result code HI10=2 in each sample domain.</t>
        </r>
      </text>
    </comment>
    <comment ref="J7" authorId="0">
      <text>
        <r>
          <rPr>
            <sz val="8"/>
            <rFont val="Tahoma"/>
            <family val="2"/>
          </rPr>
          <t>Enter the count of households with result code HI10=3 in each sample domain.</t>
        </r>
      </text>
    </comment>
    <comment ref="K7" authorId="0">
      <text>
        <r>
          <rPr>
            <sz val="8"/>
            <rFont val="Tahoma"/>
            <family val="2"/>
          </rPr>
          <t>Enter the count of households with result code HI10=4 in each sample domain.</t>
        </r>
      </text>
    </comment>
    <comment ref="L7" authorId="0">
      <text>
        <r>
          <rPr>
            <sz val="8"/>
            <rFont val="Tahoma"/>
            <family val="2"/>
          </rPr>
          <t>Enter the count of households with result code HI10=5 in each sample domain.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sz val="8"/>
            <rFont val="Tahoma"/>
            <family val="2"/>
          </rPr>
          <t>The total number of households selected is automatically calculated as the sum of all of the household questionnaires.</t>
        </r>
      </text>
    </comment>
    <comment ref="N7" authorId="0">
      <text>
        <r>
          <rPr>
            <sz val="8"/>
            <rFont val="Tahoma"/>
            <family val="2"/>
          </rPr>
          <t>The total number of households found is automatically calculated as the sum of all of the household questionnaires with a result code (HI10) of 1, 2 or 3.</t>
        </r>
      </text>
    </comment>
    <comment ref="O7" authorId="0">
      <text>
        <r>
          <rPr>
            <sz val="8"/>
            <rFont val="Tahoma"/>
            <family val="2"/>
          </rPr>
          <t>The raw household weight is the design weight * the inverse of  the cluster completion rate * the inverse of  the  household response rate.</t>
        </r>
      </text>
    </comment>
    <comment ref="P7" authorId="0">
      <text>
        <r>
          <rPr>
            <sz val="8"/>
            <rFont val="Tahoma"/>
            <family val="0"/>
          </rPr>
          <t>The weighted number of households is the number of completed household interviews * the raw household weight.</t>
        </r>
      </text>
    </comment>
    <comment ref="Q7" authorId="0">
      <text>
        <r>
          <rPr>
            <sz val="8"/>
            <rFont val="Tahoma"/>
            <family val="0"/>
          </rPr>
          <t>The final household weight is automatically calculated by normalizing the weights so that the weighted count of households will equal the unweighted count of households.</t>
        </r>
      </text>
    </comment>
    <comment ref="R7" authorId="0">
      <text>
        <r>
          <rPr>
            <sz val="8"/>
            <rFont val="Tahoma"/>
            <family val="0"/>
          </rPr>
          <t>The weighted number of households is the number of completed household interviews * the final household weight.</t>
        </r>
      </text>
    </comment>
    <comment ref="S7" authorId="0">
      <text>
        <r>
          <rPr>
            <sz val="8"/>
            <rFont val="Tahoma"/>
            <family val="2"/>
          </rPr>
          <t>The total number of eligible women (based on HI11) in the sample domain.</t>
        </r>
      </text>
    </comment>
    <comment ref="T7" authorId="0">
      <text>
        <r>
          <rPr>
            <sz val="8"/>
            <rFont val="Tahoma"/>
            <family val="2"/>
          </rPr>
          <t>The total number of eligible women interviewed (based on HI12) in the sample domain.</t>
        </r>
      </text>
    </comment>
    <comment ref="U7" authorId="0">
      <text>
        <r>
          <rPr>
            <sz val="8"/>
            <rFont val="Tahoma"/>
            <family val="2"/>
          </rPr>
          <t>The raw women's weight is the normalized household weight * the inverse of the women's response rate.</t>
        </r>
      </text>
    </comment>
    <comment ref="V7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W7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X7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  <comment ref="Y7" authorId="0">
      <text>
        <r>
          <rPr>
            <sz val="8"/>
            <rFont val="Tahoma"/>
            <family val="2"/>
          </rPr>
          <t>The total number of eligible children (based on HI13) in the sample domain.</t>
        </r>
      </text>
    </comment>
    <comment ref="Z7" authorId="0">
      <text>
        <r>
          <rPr>
            <sz val="8"/>
            <rFont val="Tahoma"/>
            <family val="2"/>
          </rPr>
          <t>The total number of eligible children interviewed (based on HI14) in the sample domain.</t>
        </r>
      </text>
    </comment>
    <comment ref="AA7" authorId="0">
      <text>
        <r>
          <rPr>
            <sz val="8"/>
            <rFont val="Tahoma"/>
            <family val="2"/>
          </rPr>
          <t>The raw children's weight is the normalized household weight * the inverse of the children's response rate.</t>
        </r>
      </text>
    </comment>
    <comment ref="AB7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AC7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AD7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  <comment ref="A23" authorId="0">
      <text>
        <r>
          <rPr>
            <sz val="8"/>
            <rFont val="Tahoma"/>
            <family val="2"/>
          </rPr>
          <t>List each of the sample domains. The list given is an example.</t>
        </r>
      </text>
    </comment>
    <comment ref="D23" authorId="0">
      <text>
        <r>
          <rPr>
            <sz val="8"/>
            <rFont val="Tahoma"/>
            <family val="2"/>
          </rPr>
          <t>Enter the sampling fraction for each domain.</t>
        </r>
      </text>
    </comment>
    <comment ref="E23" authorId="0">
      <text>
        <r>
          <rPr>
            <sz val="8"/>
            <rFont val="Tahoma"/>
            <family val="2"/>
          </rPr>
          <t>The design weight is automatically calculated as the inverse of the sampling fraction.</t>
        </r>
      </text>
    </comment>
    <comment ref="F23" authorId="0">
      <text>
        <r>
          <rPr>
            <sz val="8"/>
            <rFont val="Tahoma"/>
            <family val="2"/>
          </rPr>
          <t>Enter the count of clusters completed in each sample domain.</t>
        </r>
      </text>
    </comment>
    <comment ref="G23" authorId="0">
      <text>
        <r>
          <rPr>
            <sz val="8"/>
            <rFont val="Tahoma"/>
            <family val="2"/>
          </rPr>
          <t>Enter the count of clusters selected in each sample domain.</t>
        </r>
      </text>
    </comment>
    <comment ref="H23" authorId="0">
      <text>
        <r>
          <rPr>
            <sz val="8"/>
            <rFont val="Tahoma"/>
            <family val="2"/>
          </rPr>
          <t>Enter the count of households with result code HI10=1 in each sample domain.</t>
        </r>
      </text>
    </comment>
    <comment ref="I23" authorId="0">
      <text>
        <r>
          <rPr>
            <sz val="8"/>
            <rFont val="Tahoma"/>
            <family val="2"/>
          </rPr>
          <t>Enter the count of households with result code HI10=2 in each sample domain.</t>
        </r>
      </text>
    </comment>
    <comment ref="J23" authorId="0">
      <text>
        <r>
          <rPr>
            <sz val="8"/>
            <rFont val="Tahoma"/>
            <family val="2"/>
          </rPr>
          <t>Enter the count of households with result code HI10=3 in each sample domain.</t>
        </r>
      </text>
    </comment>
    <comment ref="K23" authorId="0">
      <text>
        <r>
          <rPr>
            <sz val="8"/>
            <rFont val="Tahoma"/>
            <family val="2"/>
          </rPr>
          <t>Enter the count of households with result code HI10=4 in each sample domain.</t>
        </r>
      </text>
    </comment>
    <comment ref="L23" authorId="0">
      <text>
        <r>
          <rPr>
            <sz val="8"/>
            <rFont val="Tahoma"/>
            <family val="2"/>
          </rPr>
          <t>Enter the count of households with result code HI10=5 in each sample domain.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sz val="8"/>
            <rFont val="Tahoma"/>
            <family val="2"/>
          </rPr>
          <t>The total number of households selected is automatically calculated as the sum of all of the household questionnaires.</t>
        </r>
      </text>
    </comment>
    <comment ref="N23" authorId="0">
      <text>
        <r>
          <rPr>
            <sz val="8"/>
            <rFont val="Tahoma"/>
            <family val="2"/>
          </rPr>
          <t>The total number of households found is automatically calculated as the sum of all of the household questionnaires with a result code (HI10) of 1, 2 or 3.</t>
        </r>
      </text>
    </comment>
    <comment ref="O23" authorId="0">
      <text>
        <r>
          <rPr>
            <sz val="8"/>
            <rFont val="Tahoma"/>
            <family val="2"/>
          </rPr>
          <t>The raw household weight is the design weight * the inverse of  the cluster completion rate * the inverse of  the  household response rate.</t>
        </r>
      </text>
    </comment>
    <comment ref="P23" authorId="0">
      <text>
        <r>
          <rPr>
            <sz val="8"/>
            <rFont val="Tahoma"/>
            <family val="0"/>
          </rPr>
          <t>The weighted number of households is the number of completed household interviews * the raw household weight.</t>
        </r>
      </text>
    </comment>
    <comment ref="Q23" authorId="0">
      <text>
        <r>
          <rPr>
            <sz val="8"/>
            <rFont val="Tahoma"/>
            <family val="0"/>
          </rPr>
          <t>The final household weight is automatically calculated by normalizing the weights so that the weighted count of households will equal the unweighted count of households.</t>
        </r>
      </text>
    </comment>
    <comment ref="R23" authorId="0">
      <text>
        <r>
          <rPr>
            <sz val="8"/>
            <rFont val="Tahoma"/>
            <family val="0"/>
          </rPr>
          <t>The weighted number of households is the number of completed household interviews * the final household weight.</t>
        </r>
      </text>
    </comment>
    <comment ref="S23" authorId="0">
      <text>
        <r>
          <rPr>
            <sz val="8"/>
            <rFont val="Tahoma"/>
            <family val="2"/>
          </rPr>
          <t>The total number of eligible women (based on HI11) in the sample domain.</t>
        </r>
      </text>
    </comment>
    <comment ref="T23" authorId="0">
      <text>
        <r>
          <rPr>
            <sz val="8"/>
            <rFont val="Tahoma"/>
            <family val="2"/>
          </rPr>
          <t>The total number of eligible women interviewed (based on HI12) in the sample domain.</t>
        </r>
      </text>
    </comment>
    <comment ref="U23" authorId="0">
      <text>
        <r>
          <rPr>
            <sz val="8"/>
            <rFont val="Tahoma"/>
            <family val="2"/>
          </rPr>
          <t>The raw women's weight is the normalized household weight * the inverse of the women's response rate.</t>
        </r>
      </text>
    </comment>
    <comment ref="V23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W23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X23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  <comment ref="Y23" authorId="0">
      <text>
        <r>
          <rPr>
            <sz val="8"/>
            <rFont val="Tahoma"/>
            <family val="2"/>
          </rPr>
          <t>The total number of eligible children (based on HI13) in the sample domain.</t>
        </r>
      </text>
    </comment>
    <comment ref="Z23" authorId="0">
      <text>
        <r>
          <rPr>
            <sz val="8"/>
            <rFont val="Tahoma"/>
            <family val="2"/>
          </rPr>
          <t>The total number of eligible children interviewed (based on HI14) in the sample domain.</t>
        </r>
      </text>
    </comment>
    <comment ref="AA23" authorId="0">
      <text>
        <r>
          <rPr>
            <sz val="8"/>
            <rFont val="Tahoma"/>
            <family val="2"/>
          </rPr>
          <t>The raw children's weight is the normalized household weight * the inverse of the children's response rate.</t>
        </r>
      </text>
    </comment>
    <comment ref="AB23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AC23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AD23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</commentList>
</comments>
</file>

<file path=xl/comments4.xml><?xml version="1.0" encoding="utf-8"?>
<comments xmlns="http://schemas.openxmlformats.org/spreadsheetml/2006/main">
  <authors>
    <author>Trevor Croft</author>
  </authors>
  <commentList>
    <comment ref="A7" authorId="0">
      <text>
        <r>
          <rPr>
            <sz val="8"/>
            <rFont val="Tahoma"/>
            <family val="2"/>
          </rPr>
          <t>List each of the sample domains. The list given is an example.</t>
        </r>
      </text>
    </comment>
    <comment ref="D7" authorId="0">
      <text>
        <r>
          <rPr>
            <sz val="8"/>
            <rFont val="Tahoma"/>
            <family val="2"/>
          </rPr>
          <t>Enter the sampling fraction for each domain.</t>
        </r>
      </text>
    </comment>
    <comment ref="E7" authorId="0">
      <text>
        <r>
          <rPr>
            <sz val="8"/>
            <rFont val="Tahoma"/>
            <family val="2"/>
          </rPr>
          <t>The design weight is automatically calculated as the inverse of the sampling fraction.</t>
        </r>
      </text>
    </comment>
    <comment ref="F7" authorId="0">
      <text>
        <r>
          <rPr>
            <sz val="8"/>
            <rFont val="Tahoma"/>
            <family val="2"/>
          </rPr>
          <t>Enter the count of clusters completed in each sample domain.</t>
        </r>
      </text>
    </comment>
    <comment ref="G7" authorId="0">
      <text>
        <r>
          <rPr>
            <sz val="8"/>
            <rFont val="Tahoma"/>
            <family val="2"/>
          </rPr>
          <t>Enter the count of clusters selected in each sample domain.</t>
        </r>
      </text>
    </comment>
    <comment ref="H7" authorId="0">
      <text>
        <r>
          <rPr>
            <sz val="8"/>
            <rFont val="Tahoma"/>
            <family val="2"/>
          </rPr>
          <t>Enter the count of households with result code HI10=1 in each sample domain.</t>
        </r>
      </text>
    </comment>
    <comment ref="I7" authorId="0">
      <text>
        <r>
          <rPr>
            <sz val="8"/>
            <rFont val="Tahoma"/>
            <family val="2"/>
          </rPr>
          <t>Enter the count of households with result code HI10=2 in each sample domain.</t>
        </r>
      </text>
    </comment>
    <comment ref="J7" authorId="0">
      <text>
        <r>
          <rPr>
            <sz val="8"/>
            <rFont val="Tahoma"/>
            <family val="2"/>
          </rPr>
          <t>Enter the count of households with result code HI10=3 in each sample domain.</t>
        </r>
      </text>
    </comment>
    <comment ref="K7" authorId="0">
      <text>
        <r>
          <rPr>
            <sz val="8"/>
            <rFont val="Tahoma"/>
            <family val="2"/>
          </rPr>
          <t>Enter the count of households with result code HI10=4 in each sample domain.</t>
        </r>
      </text>
    </comment>
    <comment ref="L7" authorId="0">
      <text>
        <r>
          <rPr>
            <sz val="8"/>
            <rFont val="Tahoma"/>
            <family val="2"/>
          </rPr>
          <t>Enter the count of households with result code HI10=5 in each sample domain.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sz val="8"/>
            <rFont val="Tahoma"/>
            <family val="2"/>
          </rPr>
          <t>The total number of households selected is automatically calculated as the sum of all of the household questionnaires.</t>
        </r>
      </text>
    </comment>
    <comment ref="N7" authorId="0">
      <text>
        <r>
          <rPr>
            <sz val="8"/>
            <rFont val="Tahoma"/>
            <family val="2"/>
          </rPr>
          <t>The total number of households found is automatically calculated as the sum of all of the household questionnaires with a result code (HI10) of 1, 2 or 3.</t>
        </r>
      </text>
    </comment>
    <comment ref="O7" authorId="0">
      <text>
        <r>
          <rPr>
            <sz val="8"/>
            <rFont val="Tahoma"/>
            <family val="2"/>
          </rPr>
          <t>The raw household weight is the design weight * the inverse of  the cluster completion rate * the inverse of  the  household response rate.</t>
        </r>
      </text>
    </comment>
    <comment ref="P7" authorId="0">
      <text>
        <r>
          <rPr>
            <sz val="8"/>
            <rFont val="Tahoma"/>
            <family val="0"/>
          </rPr>
          <t>The weighted number of households is the number of completed household interviews * the raw household weight.</t>
        </r>
      </text>
    </comment>
    <comment ref="Q7" authorId="0">
      <text>
        <r>
          <rPr>
            <sz val="8"/>
            <rFont val="Tahoma"/>
            <family val="0"/>
          </rPr>
          <t>The final household weight is automatically calculated by normalizing the weights so that the weighted count of households will equal the unweighted count of households.</t>
        </r>
      </text>
    </comment>
    <comment ref="R7" authorId="0">
      <text>
        <r>
          <rPr>
            <sz val="8"/>
            <rFont val="Tahoma"/>
            <family val="0"/>
          </rPr>
          <t>The weighted number of households is the number of completed household interviews * the final household weight.</t>
        </r>
      </text>
    </comment>
    <comment ref="S7" authorId="0">
      <text>
        <r>
          <rPr>
            <sz val="8"/>
            <rFont val="Tahoma"/>
            <family val="2"/>
          </rPr>
          <t>The total number of eligible women (based on HI11) in the sample domain.</t>
        </r>
      </text>
    </comment>
    <comment ref="T7" authorId="0">
      <text>
        <r>
          <rPr>
            <sz val="8"/>
            <rFont val="Tahoma"/>
            <family val="2"/>
          </rPr>
          <t>The total number of eligible women interviewed (based on HI12) in the sample domain.</t>
        </r>
      </text>
    </comment>
    <comment ref="U7" authorId="0">
      <text>
        <r>
          <rPr>
            <sz val="8"/>
            <rFont val="Tahoma"/>
            <family val="2"/>
          </rPr>
          <t>The raw women's weight is the normalized household weight * the inverse of the women's response rate.</t>
        </r>
      </text>
    </comment>
    <comment ref="V7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W7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X7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  <comment ref="Y7" authorId="0">
      <text>
        <r>
          <rPr>
            <sz val="8"/>
            <rFont val="Tahoma"/>
            <family val="2"/>
          </rPr>
          <t>The total number of eligible children (based on HI13) in the sample domain.</t>
        </r>
      </text>
    </comment>
    <comment ref="Z7" authorId="0">
      <text>
        <r>
          <rPr>
            <sz val="8"/>
            <rFont val="Tahoma"/>
            <family val="2"/>
          </rPr>
          <t>The total number of eligible children interviewed (based on HI14) in the sample domain.</t>
        </r>
      </text>
    </comment>
    <comment ref="AA7" authorId="0">
      <text>
        <r>
          <rPr>
            <sz val="8"/>
            <rFont val="Tahoma"/>
            <family val="2"/>
          </rPr>
          <t>The raw children's weight is the normalized household weight * the inverse of the children's response rate.</t>
        </r>
      </text>
    </comment>
    <comment ref="AB7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AC7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AD7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  <comment ref="A23" authorId="0">
      <text>
        <r>
          <rPr>
            <sz val="8"/>
            <rFont val="Tahoma"/>
            <family val="2"/>
          </rPr>
          <t>List each of the sample domains. The list given is an example.</t>
        </r>
      </text>
    </comment>
    <comment ref="D23" authorId="0">
      <text>
        <r>
          <rPr>
            <sz val="8"/>
            <rFont val="Tahoma"/>
            <family val="2"/>
          </rPr>
          <t>Enter the sampling fraction for each domain.</t>
        </r>
      </text>
    </comment>
    <comment ref="E23" authorId="0">
      <text>
        <r>
          <rPr>
            <sz val="8"/>
            <rFont val="Tahoma"/>
            <family val="2"/>
          </rPr>
          <t>The design weight is automatically calculated as the inverse of the sampling fraction.</t>
        </r>
      </text>
    </comment>
    <comment ref="F23" authorId="0">
      <text>
        <r>
          <rPr>
            <sz val="8"/>
            <rFont val="Tahoma"/>
            <family val="2"/>
          </rPr>
          <t>Enter the count of clusters completed in each sample domain.</t>
        </r>
      </text>
    </comment>
    <comment ref="G23" authorId="0">
      <text>
        <r>
          <rPr>
            <sz val="8"/>
            <rFont val="Tahoma"/>
            <family val="2"/>
          </rPr>
          <t>Enter the count of clusters selected in each sample domain.</t>
        </r>
      </text>
    </comment>
    <comment ref="H23" authorId="0">
      <text>
        <r>
          <rPr>
            <sz val="8"/>
            <rFont val="Tahoma"/>
            <family val="2"/>
          </rPr>
          <t>Enter the count of households with result code HI10=1 in each sample domain.</t>
        </r>
      </text>
    </comment>
    <comment ref="I23" authorId="0">
      <text>
        <r>
          <rPr>
            <sz val="8"/>
            <rFont val="Tahoma"/>
            <family val="2"/>
          </rPr>
          <t>Enter the count of households with result code HI10=2 in each sample domain.</t>
        </r>
      </text>
    </comment>
    <comment ref="J23" authorId="0">
      <text>
        <r>
          <rPr>
            <sz val="8"/>
            <rFont val="Tahoma"/>
            <family val="2"/>
          </rPr>
          <t>Enter the count of households with result code HI10=3 in each sample domain.</t>
        </r>
      </text>
    </comment>
    <comment ref="K23" authorId="0">
      <text>
        <r>
          <rPr>
            <sz val="8"/>
            <rFont val="Tahoma"/>
            <family val="2"/>
          </rPr>
          <t>Enter the count of households with result code HI10=4 in each sample domain.</t>
        </r>
      </text>
    </comment>
    <comment ref="L23" authorId="0">
      <text>
        <r>
          <rPr>
            <sz val="8"/>
            <rFont val="Tahoma"/>
            <family val="2"/>
          </rPr>
          <t>Enter the count of households with result code HI10=5 in each sample domain.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sz val="8"/>
            <rFont val="Tahoma"/>
            <family val="2"/>
          </rPr>
          <t>The total number of households selected is automatically calculated as the sum of all of the household questionnaires.</t>
        </r>
      </text>
    </comment>
    <comment ref="N23" authorId="0">
      <text>
        <r>
          <rPr>
            <sz val="8"/>
            <rFont val="Tahoma"/>
            <family val="2"/>
          </rPr>
          <t>The total number of households found is automatically calculated as the sum of all of the household questionnaires with a result code (HI10) of 1, 2 or 3.</t>
        </r>
      </text>
    </comment>
    <comment ref="O23" authorId="0">
      <text>
        <r>
          <rPr>
            <sz val="8"/>
            <rFont val="Tahoma"/>
            <family val="2"/>
          </rPr>
          <t>The raw household weight is the design weight * the inverse of  the cluster completion rate * the inverse of  the  household response rate.</t>
        </r>
      </text>
    </comment>
    <comment ref="P23" authorId="0">
      <text>
        <r>
          <rPr>
            <sz val="8"/>
            <rFont val="Tahoma"/>
            <family val="0"/>
          </rPr>
          <t>The weighted number of households is the number of completed household interviews * the raw household weight.</t>
        </r>
      </text>
    </comment>
    <comment ref="Q23" authorId="0">
      <text>
        <r>
          <rPr>
            <sz val="8"/>
            <rFont val="Tahoma"/>
            <family val="0"/>
          </rPr>
          <t>The final household weight is automatically calculated by normalizing the weights so that the weighted count of households will equal the unweighted count of households.</t>
        </r>
      </text>
    </comment>
    <comment ref="R23" authorId="0">
      <text>
        <r>
          <rPr>
            <sz val="8"/>
            <rFont val="Tahoma"/>
            <family val="0"/>
          </rPr>
          <t>The weighted number of households is the number of completed household interviews * the final household weight.</t>
        </r>
      </text>
    </comment>
    <comment ref="S23" authorId="0">
      <text>
        <r>
          <rPr>
            <sz val="8"/>
            <rFont val="Tahoma"/>
            <family val="2"/>
          </rPr>
          <t>The total number of eligible women (based on HI11) in the sample domain.</t>
        </r>
      </text>
    </comment>
    <comment ref="T23" authorId="0">
      <text>
        <r>
          <rPr>
            <sz val="8"/>
            <rFont val="Tahoma"/>
            <family val="2"/>
          </rPr>
          <t>The total number of eligible women interviewed (based on HI12) in the sample domain.</t>
        </r>
      </text>
    </comment>
    <comment ref="U23" authorId="0">
      <text>
        <r>
          <rPr>
            <sz val="8"/>
            <rFont val="Tahoma"/>
            <family val="2"/>
          </rPr>
          <t>The raw women's weight is the normalized household weight * the inverse of the women's response rate.</t>
        </r>
      </text>
    </comment>
    <comment ref="V23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W23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X23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  <comment ref="Y23" authorId="0">
      <text>
        <r>
          <rPr>
            <sz val="8"/>
            <rFont val="Tahoma"/>
            <family val="2"/>
          </rPr>
          <t>The total number of eligible children (based on HI13) in the sample domain.</t>
        </r>
      </text>
    </comment>
    <comment ref="Z23" authorId="0">
      <text>
        <r>
          <rPr>
            <sz val="8"/>
            <rFont val="Tahoma"/>
            <family val="2"/>
          </rPr>
          <t>The total number of eligible children interviewed (based on HI14) in the sample domain.</t>
        </r>
      </text>
    </comment>
    <comment ref="AA23" authorId="0">
      <text>
        <r>
          <rPr>
            <sz val="8"/>
            <rFont val="Tahoma"/>
            <family val="2"/>
          </rPr>
          <t>The raw children's weight is the normalized household weight * the inverse of the children's response rate.</t>
        </r>
      </text>
    </comment>
    <comment ref="AB23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AC23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AD23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</commentList>
</comments>
</file>

<file path=xl/comments5.xml><?xml version="1.0" encoding="utf-8"?>
<comments xmlns="http://schemas.openxmlformats.org/spreadsheetml/2006/main">
  <authors>
    <author>Trevor Croft</author>
  </authors>
  <commentList>
    <comment ref="A7" authorId="0">
      <text>
        <r>
          <rPr>
            <sz val="8"/>
            <rFont val="Tahoma"/>
            <family val="2"/>
          </rPr>
          <t>List each of the sample domains. The list given is an example.</t>
        </r>
      </text>
    </comment>
    <comment ref="D7" authorId="0">
      <text>
        <r>
          <rPr>
            <sz val="8"/>
            <rFont val="Tahoma"/>
            <family val="2"/>
          </rPr>
          <t>Enter the sampling fraction for each domain.</t>
        </r>
      </text>
    </comment>
    <comment ref="E7" authorId="0">
      <text>
        <r>
          <rPr>
            <sz val="8"/>
            <rFont val="Tahoma"/>
            <family val="2"/>
          </rPr>
          <t>The design weight is automatically calculated as the inverse of the sampling fraction.</t>
        </r>
      </text>
    </comment>
    <comment ref="F7" authorId="0">
      <text>
        <r>
          <rPr>
            <sz val="8"/>
            <rFont val="Tahoma"/>
            <family val="2"/>
          </rPr>
          <t>Enter the count of clusters completed in each sample domain.</t>
        </r>
      </text>
    </comment>
    <comment ref="G7" authorId="0">
      <text>
        <r>
          <rPr>
            <sz val="8"/>
            <rFont val="Tahoma"/>
            <family val="2"/>
          </rPr>
          <t>Enter the count of clusters selected in each sample domain.</t>
        </r>
      </text>
    </comment>
    <comment ref="H7" authorId="0">
      <text>
        <r>
          <rPr>
            <sz val="8"/>
            <rFont val="Tahoma"/>
            <family val="2"/>
          </rPr>
          <t>Enter the count of households with result code HI10=1 in each sample domain.</t>
        </r>
      </text>
    </comment>
    <comment ref="I7" authorId="0">
      <text>
        <r>
          <rPr>
            <sz val="8"/>
            <rFont val="Tahoma"/>
            <family val="2"/>
          </rPr>
          <t>Enter the count of households with result code HI10=2 in each sample domain.</t>
        </r>
      </text>
    </comment>
    <comment ref="J7" authorId="0">
      <text>
        <r>
          <rPr>
            <sz val="8"/>
            <rFont val="Tahoma"/>
            <family val="2"/>
          </rPr>
          <t>Enter the count of households with result code HI10=3 in each sample domain.</t>
        </r>
      </text>
    </comment>
    <comment ref="K7" authorId="0">
      <text>
        <r>
          <rPr>
            <sz val="8"/>
            <rFont val="Tahoma"/>
            <family val="2"/>
          </rPr>
          <t>Enter the count of households with result code HI10=4 in each sample domain.</t>
        </r>
      </text>
    </comment>
    <comment ref="L7" authorId="0">
      <text>
        <r>
          <rPr>
            <sz val="8"/>
            <rFont val="Tahoma"/>
            <family val="2"/>
          </rPr>
          <t>Enter the count of households with result code HI10=5 in each sample domain.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sz val="8"/>
            <rFont val="Tahoma"/>
            <family val="2"/>
          </rPr>
          <t>The total number of households selected is automatically calculated as the sum of all of the household questionnaires.</t>
        </r>
      </text>
    </comment>
    <comment ref="N7" authorId="0">
      <text>
        <r>
          <rPr>
            <sz val="8"/>
            <rFont val="Tahoma"/>
            <family val="2"/>
          </rPr>
          <t>The total number of households found is automatically calculated as the sum of all of the household questionnaires with a result code (HI10) of 1, 2 or 3.</t>
        </r>
      </text>
    </comment>
    <comment ref="O7" authorId="0">
      <text>
        <r>
          <rPr>
            <sz val="8"/>
            <rFont val="Tahoma"/>
            <family val="2"/>
          </rPr>
          <t>The raw household weight is the design weight * the inverse of  the cluster completion rate * the inverse of  the  household response rate.</t>
        </r>
      </text>
    </comment>
    <comment ref="P7" authorId="0">
      <text>
        <r>
          <rPr>
            <sz val="8"/>
            <rFont val="Tahoma"/>
            <family val="0"/>
          </rPr>
          <t>The weighted number of households is the number of completed household interviews * the raw household weight.</t>
        </r>
      </text>
    </comment>
    <comment ref="Q7" authorId="0">
      <text>
        <r>
          <rPr>
            <sz val="8"/>
            <rFont val="Tahoma"/>
            <family val="0"/>
          </rPr>
          <t>The final household weight is automatically calculated by normalizing the weights so that the weighted count of households will equal the unweighted count of households.</t>
        </r>
      </text>
    </comment>
    <comment ref="R7" authorId="0">
      <text>
        <r>
          <rPr>
            <sz val="8"/>
            <rFont val="Tahoma"/>
            <family val="0"/>
          </rPr>
          <t>The weighted number of households is the number of completed household interviews * the final household weight.</t>
        </r>
      </text>
    </comment>
    <comment ref="S7" authorId="0">
      <text>
        <r>
          <rPr>
            <sz val="8"/>
            <rFont val="Tahoma"/>
            <family val="2"/>
          </rPr>
          <t>The total number of eligible women (based on HI11) in the sample domain.</t>
        </r>
      </text>
    </comment>
    <comment ref="T7" authorId="0">
      <text>
        <r>
          <rPr>
            <sz val="8"/>
            <rFont val="Tahoma"/>
            <family val="2"/>
          </rPr>
          <t>The total number of eligible women interviewed (based on HI12) in the sample domain.</t>
        </r>
      </text>
    </comment>
    <comment ref="U7" authorId="0">
      <text>
        <r>
          <rPr>
            <sz val="8"/>
            <rFont val="Tahoma"/>
            <family val="2"/>
          </rPr>
          <t>The raw women's weight is the normalized household weight * the inverse of the women's response rate.</t>
        </r>
      </text>
    </comment>
    <comment ref="V7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W7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X7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  <comment ref="Y7" authorId="0">
      <text>
        <r>
          <rPr>
            <sz val="8"/>
            <rFont val="Tahoma"/>
            <family val="2"/>
          </rPr>
          <t>The total number of eligible children (based on HI13) in the sample domain.</t>
        </r>
      </text>
    </comment>
    <comment ref="Z7" authorId="0">
      <text>
        <r>
          <rPr>
            <sz val="8"/>
            <rFont val="Tahoma"/>
            <family val="2"/>
          </rPr>
          <t>The total number of eligible children interviewed (based on HI14) in the sample domain.</t>
        </r>
      </text>
    </comment>
    <comment ref="AA7" authorId="0">
      <text>
        <r>
          <rPr>
            <sz val="8"/>
            <rFont val="Tahoma"/>
            <family val="2"/>
          </rPr>
          <t>The raw children's weight is the normalized household weight * the inverse of the children's response rate.</t>
        </r>
      </text>
    </comment>
    <comment ref="AB7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AC7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AD7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  <comment ref="A23" authorId="0">
      <text>
        <r>
          <rPr>
            <sz val="8"/>
            <rFont val="Tahoma"/>
            <family val="2"/>
          </rPr>
          <t>List each of the sample domains. The list given is an example.</t>
        </r>
      </text>
    </comment>
    <comment ref="D23" authorId="0">
      <text>
        <r>
          <rPr>
            <sz val="8"/>
            <rFont val="Tahoma"/>
            <family val="2"/>
          </rPr>
          <t>Enter the sampling fraction for each domain.</t>
        </r>
      </text>
    </comment>
    <comment ref="E23" authorId="0">
      <text>
        <r>
          <rPr>
            <sz val="8"/>
            <rFont val="Tahoma"/>
            <family val="2"/>
          </rPr>
          <t>The design weight is automatically calculated as the inverse of the sampling fraction.</t>
        </r>
      </text>
    </comment>
    <comment ref="F23" authorId="0">
      <text>
        <r>
          <rPr>
            <sz val="8"/>
            <rFont val="Tahoma"/>
            <family val="2"/>
          </rPr>
          <t>Enter the count of clusters completed in each sample domain.</t>
        </r>
      </text>
    </comment>
    <comment ref="G23" authorId="0">
      <text>
        <r>
          <rPr>
            <sz val="8"/>
            <rFont val="Tahoma"/>
            <family val="2"/>
          </rPr>
          <t>Enter the count of clusters selected in each sample domain.</t>
        </r>
      </text>
    </comment>
    <comment ref="H23" authorId="0">
      <text>
        <r>
          <rPr>
            <sz val="8"/>
            <rFont val="Tahoma"/>
            <family val="2"/>
          </rPr>
          <t>Enter the count of households with result code HI10=1 in each sample domain.</t>
        </r>
      </text>
    </comment>
    <comment ref="I23" authorId="0">
      <text>
        <r>
          <rPr>
            <sz val="8"/>
            <rFont val="Tahoma"/>
            <family val="2"/>
          </rPr>
          <t>Enter the count of households with result code HI10=2 in each sample domain.</t>
        </r>
      </text>
    </comment>
    <comment ref="J23" authorId="0">
      <text>
        <r>
          <rPr>
            <sz val="8"/>
            <rFont val="Tahoma"/>
            <family val="2"/>
          </rPr>
          <t>Enter the count of households with result code HI10=3 in each sample domain.</t>
        </r>
      </text>
    </comment>
    <comment ref="K23" authorId="0">
      <text>
        <r>
          <rPr>
            <sz val="8"/>
            <rFont val="Tahoma"/>
            <family val="2"/>
          </rPr>
          <t>Enter the count of households with result code HI10=4 in each sample domain.</t>
        </r>
      </text>
    </comment>
    <comment ref="L23" authorId="0">
      <text>
        <r>
          <rPr>
            <sz val="8"/>
            <rFont val="Tahoma"/>
            <family val="2"/>
          </rPr>
          <t>Enter the count of households with result code HI10=5 in each sample domain.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sz val="8"/>
            <rFont val="Tahoma"/>
            <family val="2"/>
          </rPr>
          <t>The total number of households selected is automatically calculated as the sum of all of the household questionnaires.</t>
        </r>
      </text>
    </comment>
    <comment ref="N23" authorId="0">
      <text>
        <r>
          <rPr>
            <sz val="8"/>
            <rFont val="Tahoma"/>
            <family val="2"/>
          </rPr>
          <t>The total number of households found is automatically calculated as the sum of all of the household questionnaires with a result code (HI10) of 1, 2 or 3.</t>
        </r>
      </text>
    </comment>
    <comment ref="O23" authorId="0">
      <text>
        <r>
          <rPr>
            <sz val="8"/>
            <rFont val="Tahoma"/>
            <family val="2"/>
          </rPr>
          <t>The raw household weight is the design weight * the inverse of  the cluster completion rate * the inverse of  the  household response rate.</t>
        </r>
      </text>
    </comment>
    <comment ref="P23" authorId="0">
      <text>
        <r>
          <rPr>
            <sz val="8"/>
            <rFont val="Tahoma"/>
            <family val="0"/>
          </rPr>
          <t>The weighted number of households is the number of completed household interviews * the raw household weight.</t>
        </r>
      </text>
    </comment>
    <comment ref="Q23" authorId="0">
      <text>
        <r>
          <rPr>
            <sz val="8"/>
            <rFont val="Tahoma"/>
            <family val="0"/>
          </rPr>
          <t>The final household weight is automatically calculated by normalizing the weights so that the weighted count of households will equal the unweighted count of households.</t>
        </r>
      </text>
    </comment>
    <comment ref="R23" authorId="0">
      <text>
        <r>
          <rPr>
            <sz val="8"/>
            <rFont val="Tahoma"/>
            <family val="0"/>
          </rPr>
          <t>The weighted number of households is the number of completed household interviews * the final household weight.</t>
        </r>
      </text>
    </comment>
    <comment ref="S23" authorId="0">
      <text>
        <r>
          <rPr>
            <sz val="8"/>
            <rFont val="Tahoma"/>
            <family val="2"/>
          </rPr>
          <t>The total number of eligible women (based on HI11) in the sample domain.</t>
        </r>
      </text>
    </comment>
    <comment ref="T23" authorId="0">
      <text>
        <r>
          <rPr>
            <sz val="8"/>
            <rFont val="Tahoma"/>
            <family val="2"/>
          </rPr>
          <t>The total number of eligible women interviewed (based on HI12) in the sample domain.</t>
        </r>
      </text>
    </comment>
    <comment ref="U23" authorId="0">
      <text>
        <r>
          <rPr>
            <sz val="8"/>
            <rFont val="Tahoma"/>
            <family val="2"/>
          </rPr>
          <t>The raw women's weight is the normalized household weight * the inverse of the women's response rate.</t>
        </r>
      </text>
    </comment>
    <comment ref="V23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W23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X23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  <comment ref="Y23" authorId="0">
      <text>
        <r>
          <rPr>
            <sz val="8"/>
            <rFont val="Tahoma"/>
            <family val="2"/>
          </rPr>
          <t>The total number of eligible children (based on HI13) in the sample domain.</t>
        </r>
      </text>
    </comment>
    <comment ref="Z23" authorId="0">
      <text>
        <r>
          <rPr>
            <sz val="8"/>
            <rFont val="Tahoma"/>
            <family val="2"/>
          </rPr>
          <t>The total number of eligible children interviewed (based on HI14) in the sample domain.</t>
        </r>
      </text>
    </comment>
    <comment ref="AA23" authorId="0">
      <text>
        <r>
          <rPr>
            <sz val="8"/>
            <rFont val="Tahoma"/>
            <family val="2"/>
          </rPr>
          <t>The raw children's weight is the normalized household weight * the inverse of the children's response rate.</t>
        </r>
      </text>
    </comment>
    <comment ref="AB23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AC23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AD23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</commentList>
</comments>
</file>

<file path=xl/sharedStrings.xml><?xml version="1.0" encoding="utf-8"?>
<sst xmlns="http://schemas.openxmlformats.org/spreadsheetml/2006/main" count="435" uniqueCount="99">
  <si>
    <t>Sampling fraction</t>
  </si>
  <si>
    <t>Design weight</t>
  </si>
  <si>
    <t>Stratum</t>
  </si>
  <si>
    <t>Normalized household weight</t>
  </si>
  <si>
    <t>Number of clusters completed in the stratum</t>
  </si>
  <si>
    <t>Number of  clusters selected in the stratum</t>
  </si>
  <si>
    <t>Weighted number of households with a complete interview in the stratum</t>
  </si>
  <si>
    <t>Weighted number of women with a complete interview in the stratum</t>
  </si>
  <si>
    <t>Total number of households selected in the stratum</t>
  </si>
  <si>
    <t>Normalized woman's weight</t>
  </si>
  <si>
    <t>Weighted number of children with a complete interview in the stratum</t>
  </si>
  <si>
    <t>Normalized children's weight</t>
  </si>
  <si>
    <t>URBAN</t>
  </si>
  <si>
    <t>RURAL</t>
  </si>
  <si>
    <t>TOTAL</t>
  </si>
  <si>
    <t>SAMPLE</t>
  </si>
  <si>
    <t>HOUSEHOLDS</t>
  </si>
  <si>
    <t>WOMEN</t>
  </si>
  <si>
    <t>CHILDREN</t>
  </si>
  <si>
    <t>Raw woman's weight</t>
  </si>
  <si>
    <t>Raw children's weight</t>
  </si>
  <si>
    <t>Raw household weight</t>
  </si>
  <si>
    <t>Figures in red cells should be replaced by the figures from your survey.</t>
  </si>
  <si>
    <t>Figures in green cells are the final weights to use for households, women and children.</t>
  </si>
  <si>
    <t>Area</t>
  </si>
  <si>
    <t>Region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</si>
  <si>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</si>
  <si>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</si>
  <si>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</si>
  <si>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</si>
  <si>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</si>
  <si>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</si>
  <si>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</si>
  <si>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</si>
  <si>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</si>
  <si>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</si>
  <si>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</si>
  <si>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</si>
  <si>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</si>
  <si>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</si>
  <si>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HHWEIGHT</t>
  </si>
  <si>
    <t>V15</t>
  </si>
  <si>
    <t>V16</t>
  </si>
  <si>
    <t>V17</t>
  </si>
  <si>
    <t>V18</t>
  </si>
  <si>
    <t>V19</t>
  </si>
  <si>
    <t>WMWEIGHT</t>
  </si>
  <si>
    <t>V20</t>
  </si>
  <si>
    <t>V21</t>
  </si>
  <si>
    <t>V22</t>
  </si>
  <si>
    <t>V23</t>
  </si>
  <si>
    <t>V24</t>
  </si>
  <si>
    <t>CHWEIGHT</t>
  </si>
  <si>
    <t>V25</t>
  </si>
  <si>
    <t>Number of households with a complete interview in the stratum (HH9=1)</t>
  </si>
  <si>
    <t>Number of households with a refusal in the stratum (HH9=2)</t>
  </si>
  <si>
    <t>Number of households not at home in the stratum (HH9=3)</t>
  </si>
  <si>
    <t>Number of households not found or destroyed in the stratum (HH9=4)</t>
  </si>
  <si>
    <t>Number of households found in the stratum    (HH9= 1+2+3)</t>
  </si>
  <si>
    <t>02-15-2006</t>
  </si>
  <si>
    <t>MULTIPLE INDICATOR CLUSTER SURVEY MICS3</t>
  </si>
  <si>
    <t>HH6</t>
  </si>
  <si>
    <t>HH7</t>
  </si>
  <si>
    <t>Number of households with an other result in the stratum (HH9=6)</t>
  </si>
  <si>
    <t>Number of eligible women in the stratum (HH12)</t>
  </si>
  <si>
    <t>Number of eligible women with a complete interview in the stratum (HH13)</t>
  </si>
  <si>
    <t>Number of eligible children with a complete interview in the stratum (HH15)</t>
  </si>
  <si>
    <t>Number of eligible children  in the stratum (HH14)</t>
  </si>
  <si>
    <t xml:space="preserve"> </t>
  </si>
  <si>
    <t>Vojvodina</t>
  </si>
  <si>
    <t>Belgrade</t>
  </si>
  <si>
    <t>West</t>
  </si>
  <si>
    <t>Central</t>
  </si>
  <si>
    <t>East</t>
  </si>
  <si>
    <t>SouthEast</t>
  </si>
  <si>
    <t>Households without children</t>
  </si>
  <si>
    <t>Households with children</t>
  </si>
  <si>
    <t>Households with or without children under 5</t>
  </si>
  <si>
    <t>With children under 5</t>
  </si>
  <si>
    <t>Without children under 5</t>
  </si>
  <si>
    <t>HH with children</t>
  </si>
  <si>
    <t>VOJVODINA</t>
  </si>
  <si>
    <t>BELGRADE</t>
  </si>
  <si>
    <t>WEST</t>
  </si>
  <si>
    <t>CENTRAL</t>
  </si>
  <si>
    <t>EAST</t>
  </si>
  <si>
    <t>SOUTH</t>
  </si>
  <si>
    <t>HH without children</t>
  </si>
  <si>
    <t>Serbia - Roma in Roma settlements</t>
  </si>
  <si>
    <t>Serbia without Roma from Roma settlements</t>
  </si>
  <si>
    <t>for weight</t>
  </si>
  <si>
    <t>HH</t>
  </si>
  <si>
    <t>WM</t>
  </si>
  <si>
    <t>CH</t>
  </si>
  <si>
    <t>Roma in Roma settlements</t>
  </si>
  <si>
    <t>Serbia</t>
  </si>
  <si>
    <t>ROMA</t>
  </si>
  <si>
    <t>SERBIA WITHOUT ROMA</t>
  </si>
  <si>
    <t>Serbia without Roma settlements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</si>
</sst>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00000"/>
    <numFmt numFmtId="182" formatCode="0.0000000"/>
    <numFmt numFmtId="183" formatCode="0.00000"/>
    <numFmt numFmtId="184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Tahom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180" fontId="10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4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:A25"/>
    </sheetView>
  </sheetViews>
  <sheetFormatPr defaultColWidth="9.140625" defaultRowHeight="12.75"/>
  <cols>
    <col min="1" max="1" width="21.421875" style="0" customWidth="1"/>
    <col min="4" max="4" width="12.421875" style="0" customWidth="1"/>
    <col min="5" max="5" width="13.421875" style="40" customWidth="1"/>
  </cols>
  <sheetData>
    <row r="1" spans="1:6" ht="22.5">
      <c r="A1" s="43" t="s">
        <v>77</v>
      </c>
      <c r="B1" s="42" t="s">
        <v>61</v>
      </c>
      <c r="C1" s="42" t="s">
        <v>62</v>
      </c>
      <c r="D1" s="42" t="s">
        <v>40</v>
      </c>
      <c r="E1" s="41" t="s">
        <v>46</v>
      </c>
      <c r="F1" s="41" t="s">
        <v>52</v>
      </c>
    </row>
    <row r="2" spans="1:6" ht="12.75">
      <c r="A2" s="44" t="s">
        <v>79</v>
      </c>
      <c r="B2" s="44">
        <v>1</v>
      </c>
      <c r="C2" s="44">
        <v>1</v>
      </c>
      <c r="D2" s="45">
        <v>1.3180541649993816</v>
      </c>
      <c r="E2" s="45">
        <v>1.4688150814128897</v>
      </c>
      <c r="F2" s="44">
        <v>0</v>
      </c>
    </row>
    <row r="3" spans="1:6" ht="12.75">
      <c r="A3" s="44" t="s">
        <v>79</v>
      </c>
      <c r="B3" s="44">
        <v>1</v>
      </c>
      <c r="C3" s="44">
        <v>2</v>
      </c>
      <c r="D3" s="45">
        <v>1.2924618346232961</v>
      </c>
      <c r="E3" s="45">
        <v>1.4144079558220959</v>
      </c>
      <c r="F3" s="44">
        <v>0</v>
      </c>
    </row>
    <row r="4" spans="1:6" ht="12.75">
      <c r="A4" s="44" t="s">
        <v>79</v>
      </c>
      <c r="B4" s="44">
        <v>1</v>
      </c>
      <c r="C4" s="44">
        <v>3</v>
      </c>
      <c r="D4" s="45">
        <v>1.1893998801935541</v>
      </c>
      <c r="E4" s="45">
        <v>1.304616606168478</v>
      </c>
      <c r="F4" s="44">
        <v>0</v>
      </c>
    </row>
    <row r="5" spans="1:6" ht="12.75">
      <c r="A5" s="44" t="s">
        <v>79</v>
      </c>
      <c r="B5" s="44">
        <v>1</v>
      </c>
      <c r="C5" s="44">
        <v>4</v>
      </c>
      <c r="D5" s="45">
        <v>1.1703512851892577</v>
      </c>
      <c r="E5" s="45">
        <v>1.406244043500045</v>
      </c>
      <c r="F5" s="44">
        <v>0</v>
      </c>
    </row>
    <row r="6" spans="1:6" ht="12.75">
      <c r="A6" s="44" t="s">
        <v>79</v>
      </c>
      <c r="B6" s="44">
        <v>1</v>
      </c>
      <c r="C6" s="44">
        <v>5</v>
      </c>
      <c r="D6" s="45">
        <v>1.502328167675112</v>
      </c>
      <c r="E6" s="45">
        <v>1.7193204786522267</v>
      </c>
      <c r="F6" s="44">
        <v>0</v>
      </c>
    </row>
    <row r="7" spans="1:6" ht="12.75">
      <c r="A7" s="44" t="s">
        <v>79</v>
      </c>
      <c r="B7" s="44">
        <v>1</v>
      </c>
      <c r="C7" s="44">
        <v>6</v>
      </c>
      <c r="D7" s="45">
        <v>1.1457328691284283</v>
      </c>
      <c r="E7" s="45">
        <v>1.309038027059513</v>
      </c>
      <c r="F7" s="44">
        <v>0</v>
      </c>
    </row>
    <row r="8" spans="1:6" ht="12.75">
      <c r="A8" s="44" t="s">
        <v>79</v>
      </c>
      <c r="B8" s="44">
        <v>2</v>
      </c>
      <c r="C8" s="44">
        <v>1</v>
      </c>
      <c r="D8" s="45">
        <v>1.2453019463974264</v>
      </c>
      <c r="E8" s="45">
        <v>1.4224708833698163</v>
      </c>
      <c r="F8" s="44">
        <v>0</v>
      </c>
    </row>
    <row r="9" spans="1:6" ht="12.75">
      <c r="A9" s="44" t="s">
        <v>79</v>
      </c>
      <c r="B9" s="44">
        <v>2</v>
      </c>
      <c r="C9" s="44">
        <v>2</v>
      </c>
      <c r="D9" s="45">
        <v>1.2118899794910218</v>
      </c>
      <c r="E9" s="45">
        <v>1.4636200720527195</v>
      </c>
      <c r="F9" s="44">
        <v>0</v>
      </c>
    </row>
    <row r="10" spans="1:6" ht="12.75">
      <c r="A10" s="44" t="s">
        <v>79</v>
      </c>
      <c r="B10" s="44">
        <v>2</v>
      </c>
      <c r="C10" s="44">
        <v>3</v>
      </c>
      <c r="D10" s="45">
        <v>1.1317202749611104</v>
      </c>
      <c r="E10" s="45">
        <v>1.275906304057036</v>
      </c>
      <c r="F10" s="44">
        <v>0</v>
      </c>
    </row>
    <row r="11" spans="1:6" ht="12.75">
      <c r="A11" s="44" t="s">
        <v>79</v>
      </c>
      <c r="B11" s="44">
        <v>2</v>
      </c>
      <c r="C11" s="44">
        <v>4</v>
      </c>
      <c r="D11" s="45">
        <v>1.0773240175242211</v>
      </c>
      <c r="E11" s="45">
        <v>1.268302537035421</v>
      </c>
      <c r="F11" s="44">
        <v>0</v>
      </c>
    </row>
    <row r="12" spans="1:6" ht="12.75">
      <c r="A12" s="44" t="s">
        <v>79</v>
      </c>
      <c r="B12" s="44">
        <v>2</v>
      </c>
      <c r="C12" s="44">
        <v>5</v>
      </c>
      <c r="D12" s="45">
        <v>1.1788906726053638</v>
      </c>
      <c r="E12" s="45">
        <v>1.4413555641568905</v>
      </c>
      <c r="F12" s="44">
        <v>0</v>
      </c>
    </row>
    <row r="13" spans="1:6" ht="12.75">
      <c r="A13" s="44" t="s">
        <v>79</v>
      </c>
      <c r="B13" s="44">
        <v>2</v>
      </c>
      <c r="C13" s="44">
        <v>6</v>
      </c>
      <c r="D13" s="45">
        <v>1.2825176294309435</v>
      </c>
      <c r="E13" s="45">
        <v>1.454703440473125</v>
      </c>
      <c r="F13" s="44">
        <v>0</v>
      </c>
    </row>
    <row r="14" spans="1:6" ht="12.75">
      <c r="A14" s="44" t="s">
        <v>78</v>
      </c>
      <c r="B14" s="44">
        <v>1</v>
      </c>
      <c r="C14" s="44">
        <v>1</v>
      </c>
      <c r="D14" s="45">
        <v>0.4694072726535883</v>
      </c>
      <c r="E14" s="45">
        <v>0.5131307048048455</v>
      </c>
      <c r="F14" s="45">
        <v>1.0236379195033791</v>
      </c>
    </row>
    <row r="15" spans="1:6" ht="12.75">
      <c r="A15" s="44" t="s">
        <v>78</v>
      </c>
      <c r="B15" s="44">
        <v>1</v>
      </c>
      <c r="C15" s="44">
        <v>2</v>
      </c>
      <c r="D15" s="45">
        <v>0.5022784954826087</v>
      </c>
      <c r="E15" s="45">
        <v>0.5435525975281137</v>
      </c>
      <c r="F15" s="45">
        <v>1.096557249981262</v>
      </c>
    </row>
    <row r="16" spans="1:6" ht="12.75">
      <c r="A16" s="44" t="s">
        <v>78</v>
      </c>
      <c r="B16" s="44">
        <v>1</v>
      </c>
      <c r="C16" s="44">
        <v>3</v>
      </c>
      <c r="D16" s="45">
        <v>0.43321802384963554</v>
      </c>
      <c r="E16" s="45">
        <v>0.46574295777434543</v>
      </c>
      <c r="F16" s="45">
        <v>0.9399485978534743</v>
      </c>
    </row>
    <row r="17" spans="1:6" ht="12.75">
      <c r="A17" s="44" t="s">
        <v>78</v>
      </c>
      <c r="B17" s="44">
        <v>1</v>
      </c>
      <c r="C17" s="44">
        <v>4</v>
      </c>
      <c r="D17" s="45">
        <v>0.3959842214447185</v>
      </c>
      <c r="E17" s="45">
        <v>0.45768433052153007</v>
      </c>
      <c r="F17" s="45">
        <v>0.8869774309760211</v>
      </c>
    </row>
    <row r="18" spans="1:6" ht="12.75">
      <c r="A18" s="44" t="s">
        <v>78</v>
      </c>
      <c r="B18" s="44">
        <v>1</v>
      </c>
      <c r="C18" s="44">
        <v>5</v>
      </c>
      <c r="D18" s="45">
        <v>0.447311320296054</v>
      </c>
      <c r="E18" s="45">
        <v>0.4848361008539991</v>
      </c>
      <c r="F18" s="45">
        <v>0.9705266751832905</v>
      </c>
    </row>
    <row r="19" spans="1:6" ht="12.75">
      <c r="A19" s="44" t="s">
        <v>78</v>
      </c>
      <c r="B19" s="44">
        <v>1</v>
      </c>
      <c r="C19" s="44">
        <v>6</v>
      </c>
      <c r="D19" s="45">
        <v>0.4748182979695184</v>
      </c>
      <c r="E19" s="45">
        <v>0.5307691211978702</v>
      </c>
      <c r="F19" s="45">
        <v>1.0582030659412107</v>
      </c>
    </row>
    <row r="20" spans="1:6" ht="12.75">
      <c r="A20" s="44" t="s">
        <v>78</v>
      </c>
      <c r="B20" s="44">
        <v>2</v>
      </c>
      <c r="C20" s="44">
        <v>1</v>
      </c>
      <c r="D20" s="45">
        <v>0.4825149883340916</v>
      </c>
      <c r="E20" s="45">
        <v>0.5238267122257406</v>
      </c>
      <c r="F20" s="45">
        <v>1.0503514794534439</v>
      </c>
    </row>
    <row r="21" spans="1:6" ht="12.75">
      <c r="A21" s="44" t="s">
        <v>78</v>
      </c>
      <c r="B21" s="44">
        <v>2</v>
      </c>
      <c r="C21" s="44">
        <v>2</v>
      </c>
      <c r="D21" s="45">
        <v>0.4348413049176856</v>
      </c>
      <c r="E21" s="45">
        <v>0.4833351653576717</v>
      </c>
      <c r="F21" s="45">
        <v>0.9696781307919109</v>
      </c>
    </row>
    <row r="22" spans="1:6" ht="12.75">
      <c r="A22" s="44" t="s">
        <v>78</v>
      </c>
      <c r="B22" s="44">
        <v>2</v>
      </c>
      <c r="C22" s="44">
        <v>3</v>
      </c>
      <c r="D22" s="45">
        <v>0.46955812574124767</v>
      </c>
      <c r="E22" s="45">
        <v>0.5310732482388131</v>
      </c>
      <c r="F22" s="45">
        <v>1.0354968982565855</v>
      </c>
    </row>
    <row r="23" spans="1:6" ht="12.75">
      <c r="A23" s="44" t="s">
        <v>78</v>
      </c>
      <c r="B23" s="44">
        <v>2</v>
      </c>
      <c r="C23" s="44">
        <v>4</v>
      </c>
      <c r="D23" s="45">
        <v>0.362435471077211</v>
      </c>
      <c r="E23" s="45">
        <v>0.40469048248617273</v>
      </c>
      <c r="F23" s="45">
        <v>0.795208081622924</v>
      </c>
    </row>
    <row r="24" spans="1:6" ht="12.75">
      <c r="A24" s="44" t="s">
        <v>78</v>
      </c>
      <c r="B24" s="44">
        <v>2</v>
      </c>
      <c r="C24" s="44">
        <v>5</v>
      </c>
      <c r="D24" s="45">
        <v>0.4508469652836862</v>
      </c>
      <c r="E24" s="45">
        <v>0.5141986368487692</v>
      </c>
      <c r="F24" s="45">
        <v>1.004167783459891</v>
      </c>
    </row>
    <row r="25" spans="1:6" ht="12.75">
      <c r="A25" s="44" t="s">
        <v>78</v>
      </c>
      <c r="B25" s="44">
        <v>2</v>
      </c>
      <c r="C25" s="44">
        <v>6</v>
      </c>
      <c r="D25" s="45">
        <v>0.5127921237734392</v>
      </c>
      <c r="E25" s="45">
        <v>0.567585607260115</v>
      </c>
      <c r="F25" s="45">
        <v>1.1353058030454108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2" width="6.28125" style="0" customWidth="1"/>
    <col min="3" max="3" width="7.140625" style="0" bestFit="1" customWidth="1"/>
    <col min="4" max="4" width="8.7109375" style="0" customWidth="1"/>
    <col min="5" max="5" width="12.7109375" style="0" customWidth="1"/>
    <col min="6" max="14" width="10.7109375" style="0" customWidth="1"/>
    <col min="15" max="17" width="12.7109375" style="0" customWidth="1"/>
    <col min="18" max="20" width="10.7109375" style="0" customWidth="1"/>
    <col min="21" max="23" width="12.7109375" style="0" customWidth="1"/>
    <col min="24" max="26" width="10.7109375" style="0" customWidth="1"/>
    <col min="27" max="29" width="12.7109375" style="0" customWidth="1"/>
    <col min="30" max="30" width="10.7109375" style="0" customWidth="1"/>
  </cols>
  <sheetData>
    <row r="1" spans="1:7" ht="12.75">
      <c r="A1" s="3" t="s">
        <v>60</v>
      </c>
      <c r="B1" s="3"/>
      <c r="C1" s="3"/>
      <c r="G1" s="4" t="s">
        <v>59</v>
      </c>
    </row>
    <row r="2" spans="1:7" ht="12.75">
      <c r="A2" s="3"/>
      <c r="B2" s="3"/>
      <c r="C2" s="3"/>
      <c r="G2" s="4"/>
    </row>
    <row r="3" spans="1:30" ht="12.75">
      <c r="A3" s="3" t="s">
        <v>89</v>
      </c>
      <c r="B3" s="3"/>
      <c r="C3" s="3"/>
      <c r="D3" s="57" t="s">
        <v>15</v>
      </c>
      <c r="E3" s="58"/>
      <c r="F3" s="58"/>
      <c r="G3" s="59"/>
      <c r="H3" s="57" t="s">
        <v>16</v>
      </c>
      <c r="I3" s="58"/>
      <c r="J3" s="58"/>
      <c r="K3" s="58"/>
      <c r="L3" s="58"/>
      <c r="M3" s="58"/>
      <c r="N3" s="58"/>
      <c r="O3" s="58"/>
      <c r="P3" s="58"/>
      <c r="Q3" s="58"/>
      <c r="R3" s="59"/>
      <c r="S3" s="57" t="s">
        <v>17</v>
      </c>
      <c r="T3" s="58"/>
      <c r="U3" s="58"/>
      <c r="V3" s="58"/>
      <c r="W3" s="58"/>
      <c r="X3" s="59"/>
      <c r="Y3" s="57" t="s">
        <v>18</v>
      </c>
      <c r="Z3" s="58"/>
      <c r="AA3" s="58"/>
      <c r="AB3" s="58"/>
      <c r="AC3" s="58"/>
      <c r="AD3" s="59"/>
    </row>
    <row r="4" spans="1:30" s="2" customFormat="1" ht="114.75">
      <c r="A4" s="28" t="s">
        <v>2</v>
      </c>
      <c r="B4" s="7" t="s">
        <v>24</v>
      </c>
      <c r="C4" s="7" t="s">
        <v>25</v>
      </c>
      <c r="D4" s="7" t="s">
        <v>0</v>
      </c>
      <c r="E4" s="8" t="s">
        <v>1</v>
      </c>
      <c r="F4" s="8" t="s">
        <v>4</v>
      </c>
      <c r="G4" s="9" t="s">
        <v>5</v>
      </c>
      <c r="H4" s="7" t="s">
        <v>54</v>
      </c>
      <c r="I4" s="8" t="s">
        <v>55</v>
      </c>
      <c r="J4" s="8" t="s">
        <v>56</v>
      </c>
      <c r="K4" s="8" t="s">
        <v>57</v>
      </c>
      <c r="L4" s="8" t="s">
        <v>63</v>
      </c>
      <c r="M4" s="8" t="s">
        <v>8</v>
      </c>
      <c r="N4" s="8" t="s">
        <v>58</v>
      </c>
      <c r="O4" s="8" t="s">
        <v>21</v>
      </c>
      <c r="P4" s="8" t="s">
        <v>6</v>
      </c>
      <c r="Q4" s="10" t="s">
        <v>3</v>
      </c>
      <c r="R4" s="9" t="s">
        <v>6</v>
      </c>
      <c r="S4" s="7" t="s">
        <v>64</v>
      </c>
      <c r="T4" s="8" t="s">
        <v>65</v>
      </c>
      <c r="U4" s="8" t="s">
        <v>19</v>
      </c>
      <c r="V4" s="8" t="s">
        <v>7</v>
      </c>
      <c r="W4" s="10" t="s">
        <v>9</v>
      </c>
      <c r="X4" s="9" t="s">
        <v>7</v>
      </c>
      <c r="Y4" s="7" t="s">
        <v>67</v>
      </c>
      <c r="Z4" s="8" t="s">
        <v>66</v>
      </c>
      <c r="AA4" s="8" t="s">
        <v>20</v>
      </c>
      <c r="AB4" s="8" t="s">
        <v>10</v>
      </c>
      <c r="AC4" s="10" t="s">
        <v>11</v>
      </c>
      <c r="AD4" s="9" t="s">
        <v>10</v>
      </c>
    </row>
    <row r="5" spans="1:30" s="2" customFormat="1" ht="25.5">
      <c r="A5" s="29" t="s">
        <v>26</v>
      </c>
      <c r="B5" s="14" t="s">
        <v>61</v>
      </c>
      <c r="C5" s="14" t="s">
        <v>62</v>
      </c>
      <c r="D5" s="30" t="s">
        <v>27</v>
      </c>
      <c r="E5" s="14" t="s">
        <v>28</v>
      </c>
      <c r="F5" s="14" t="s">
        <v>29</v>
      </c>
      <c r="G5" s="16" t="s">
        <v>30</v>
      </c>
      <c r="H5" s="17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14" t="s">
        <v>38</v>
      </c>
      <c r="P5" s="14" t="s">
        <v>39</v>
      </c>
      <c r="Q5" s="15" t="s">
        <v>40</v>
      </c>
      <c r="R5" s="16" t="s">
        <v>41</v>
      </c>
      <c r="S5" s="17" t="s">
        <v>42</v>
      </c>
      <c r="T5" s="14" t="s">
        <v>43</v>
      </c>
      <c r="U5" s="14" t="s">
        <v>44</v>
      </c>
      <c r="V5" s="14" t="s">
        <v>45</v>
      </c>
      <c r="W5" s="15" t="s">
        <v>46</v>
      </c>
      <c r="X5" s="16" t="s">
        <v>47</v>
      </c>
      <c r="Y5" s="17" t="s">
        <v>48</v>
      </c>
      <c r="Z5" s="14" t="s">
        <v>49</v>
      </c>
      <c r="AA5" s="14" t="s">
        <v>50</v>
      </c>
      <c r="AB5" s="14" t="s">
        <v>51</v>
      </c>
      <c r="AC5" s="15" t="s">
        <v>52</v>
      </c>
      <c r="AD5" s="14" t="s">
        <v>53</v>
      </c>
    </row>
    <row r="6" spans="1:30" s="2" customFormat="1" ht="25.5">
      <c r="A6" s="38" t="s">
        <v>75</v>
      </c>
      <c r="B6" s="14"/>
      <c r="C6" s="14"/>
      <c r="D6" s="30"/>
      <c r="E6" s="14"/>
      <c r="F6" s="14"/>
      <c r="G6" s="29"/>
      <c r="H6" s="30"/>
      <c r="I6" s="14"/>
      <c r="J6" s="14"/>
      <c r="K6" s="14"/>
      <c r="L6" s="14"/>
      <c r="M6" s="14"/>
      <c r="N6" s="14"/>
      <c r="O6" s="14"/>
      <c r="P6" s="14"/>
      <c r="Q6" s="15"/>
      <c r="R6" s="29"/>
      <c r="S6" s="14"/>
      <c r="T6" s="14"/>
      <c r="U6" s="14"/>
      <c r="V6" s="14"/>
      <c r="W6" s="15"/>
      <c r="X6" s="29"/>
      <c r="Y6" s="14"/>
      <c r="Z6" s="14"/>
      <c r="AA6" s="14"/>
      <c r="AB6" s="14"/>
      <c r="AC6" s="15"/>
      <c r="AD6" s="14"/>
    </row>
    <row r="7" spans="1:30" ht="12.75">
      <c r="A7" s="31" t="s">
        <v>12</v>
      </c>
      <c r="B7" s="36"/>
      <c r="C7" s="36"/>
      <c r="D7" s="12"/>
      <c r="G7" s="13"/>
      <c r="H7" s="12"/>
      <c r="R7" s="13"/>
      <c r="X7" s="13"/>
      <c r="AD7" s="18"/>
    </row>
    <row r="8" spans="1:31" ht="12.75">
      <c r="A8" s="32" t="s">
        <v>69</v>
      </c>
      <c r="B8" s="37">
        <v>1</v>
      </c>
      <c r="C8" s="37">
        <v>1</v>
      </c>
      <c r="D8" s="33">
        <v>0.0024235375300507523</v>
      </c>
      <c r="E8" s="1">
        <f aca="true" t="shared" si="0" ref="E8:E21">1/D8</f>
        <v>412.6199770378875</v>
      </c>
      <c r="F8">
        <v>62</v>
      </c>
      <c r="G8">
        <v>62</v>
      </c>
      <c r="H8">
        <v>747</v>
      </c>
      <c r="I8">
        <v>13</v>
      </c>
      <c r="J8">
        <v>55</v>
      </c>
      <c r="K8">
        <v>45</v>
      </c>
      <c r="L8">
        <v>11</v>
      </c>
      <c r="M8">
        <f>SUM(H8:L8)</f>
        <v>871</v>
      </c>
      <c r="N8">
        <f aca="true" t="shared" si="1" ref="N8:N13">H8+I8+J8</f>
        <v>815</v>
      </c>
      <c r="O8" s="1">
        <f aca="true" t="shared" si="2" ref="O8:O13">+E8*(G8/F8)*(N8/H8)</f>
        <v>450.18109944562025</v>
      </c>
      <c r="P8" s="5">
        <f aca="true" t="shared" si="3" ref="P8:P19">+O8*H8</f>
        <v>336285.2812858783</v>
      </c>
      <c r="Q8" s="23">
        <f aca="true" t="shared" si="4" ref="Q8:Q13">+O8*$H$40/$P$40</f>
        <v>1.3180541649993816</v>
      </c>
      <c r="R8" s="11">
        <f>+Q8*H8</f>
        <v>984.586461254538</v>
      </c>
      <c r="S8">
        <v>482</v>
      </c>
      <c r="T8">
        <v>465</v>
      </c>
      <c r="U8" s="1">
        <f aca="true" t="shared" si="5" ref="U8:U13">+Q8*S8/T8</f>
        <v>1.3662410914617245</v>
      </c>
      <c r="V8" s="5">
        <f aca="true" t="shared" si="6" ref="V8:V13">+U8*T8</f>
        <v>635.3021075297019</v>
      </c>
      <c r="W8" s="23">
        <f aca="true" t="shared" si="7" ref="W8:W13">+U8*$T$40/$V$40</f>
        <v>1.4688150814128897</v>
      </c>
      <c r="X8" s="11">
        <f aca="true" t="shared" si="8" ref="X8:X13">+W8*T8</f>
        <v>682.9990128569938</v>
      </c>
      <c r="Y8">
        <v>0</v>
      </c>
      <c r="Z8">
        <v>0</v>
      </c>
      <c r="AA8" s="1">
        <f aca="true" t="shared" si="9" ref="AA8:AA13">IF(Z8&gt;0,+Q8*Y8/Z8,0)</f>
        <v>0</v>
      </c>
      <c r="AB8" s="5">
        <f aca="true" t="shared" si="10" ref="AB8:AB13">+AA8*Z8</f>
        <v>0</v>
      </c>
      <c r="AC8" s="23">
        <f aca="true" t="shared" si="11" ref="AC8:AC13">+AA8*$Z$40/$AB$40</f>
        <v>0</v>
      </c>
      <c r="AD8" s="5">
        <f aca="true" t="shared" si="12" ref="AD8:AD13">+AC8*Z8</f>
        <v>0</v>
      </c>
      <c r="AE8">
        <f aca="true" t="shared" si="13" ref="AE8:AE13">N8/M8</f>
        <v>0.9357060849598163</v>
      </c>
    </row>
    <row r="9" spans="1:31" ht="12.75">
      <c r="A9" s="32" t="s">
        <v>70</v>
      </c>
      <c r="B9" s="37">
        <v>1</v>
      </c>
      <c r="C9" s="37">
        <v>2</v>
      </c>
      <c r="D9" s="33">
        <v>0.002329450132119823</v>
      </c>
      <c r="E9" s="1">
        <f t="shared" si="0"/>
        <v>429.2858585858586</v>
      </c>
      <c r="F9">
        <v>67</v>
      </c>
      <c r="G9">
        <v>67</v>
      </c>
      <c r="H9">
        <v>883</v>
      </c>
      <c r="I9">
        <v>8</v>
      </c>
      <c r="J9">
        <v>17</v>
      </c>
      <c r="K9">
        <v>73</v>
      </c>
      <c r="L9">
        <v>9</v>
      </c>
      <c r="M9">
        <f aca="true" t="shared" si="14" ref="M9:M19">SUM(H9:L9)</f>
        <v>990</v>
      </c>
      <c r="N9">
        <f t="shared" si="1"/>
        <v>908</v>
      </c>
      <c r="O9" s="1">
        <f t="shared" si="2"/>
        <v>441.44004484253634</v>
      </c>
      <c r="P9" s="5">
        <f t="shared" si="3"/>
        <v>389791.5595959596</v>
      </c>
      <c r="Q9" s="23">
        <f t="shared" si="4"/>
        <v>1.2924618346232961</v>
      </c>
      <c r="R9" s="11">
        <f aca="true" t="shared" si="15" ref="R9:R19">+Q9*H9</f>
        <v>1141.2437999723704</v>
      </c>
      <c r="S9">
        <v>511</v>
      </c>
      <c r="T9">
        <v>502</v>
      </c>
      <c r="U9" s="1">
        <f t="shared" si="5"/>
        <v>1.3156334611404468</v>
      </c>
      <c r="V9" s="5">
        <f t="shared" si="6"/>
        <v>660.4479974925043</v>
      </c>
      <c r="W9" s="23">
        <f t="shared" si="7"/>
        <v>1.4144079558220959</v>
      </c>
      <c r="X9" s="11">
        <f t="shared" si="8"/>
        <v>710.0327938226922</v>
      </c>
      <c r="Y9">
        <v>0</v>
      </c>
      <c r="Z9">
        <v>0</v>
      </c>
      <c r="AA9" s="1">
        <f t="shared" si="9"/>
        <v>0</v>
      </c>
      <c r="AB9" s="5">
        <f t="shared" si="10"/>
        <v>0</v>
      </c>
      <c r="AC9" s="23">
        <f t="shared" si="11"/>
        <v>0</v>
      </c>
      <c r="AD9" s="5">
        <f t="shared" si="12"/>
        <v>0</v>
      </c>
      <c r="AE9">
        <f t="shared" si="13"/>
        <v>0.9171717171717172</v>
      </c>
    </row>
    <row r="10" spans="1:31" ht="12.75">
      <c r="A10" s="32" t="s">
        <v>71</v>
      </c>
      <c r="B10" s="37">
        <v>1</v>
      </c>
      <c r="C10" s="37">
        <v>3</v>
      </c>
      <c r="D10" s="33">
        <v>0.0027693039960191256</v>
      </c>
      <c r="E10" s="1">
        <f t="shared" si="0"/>
        <v>361.1015625</v>
      </c>
      <c r="F10">
        <v>18</v>
      </c>
      <c r="G10">
        <v>18</v>
      </c>
      <c r="H10">
        <v>216</v>
      </c>
      <c r="I10">
        <v>17</v>
      </c>
      <c r="J10">
        <v>10</v>
      </c>
      <c r="K10">
        <v>9</v>
      </c>
      <c r="L10">
        <v>4</v>
      </c>
      <c r="M10">
        <f t="shared" si="14"/>
        <v>256</v>
      </c>
      <c r="N10">
        <f t="shared" si="1"/>
        <v>243</v>
      </c>
      <c r="O10" s="1">
        <f t="shared" si="2"/>
        <v>406.2392578125</v>
      </c>
      <c r="P10" s="5">
        <f t="shared" si="3"/>
        <v>87747.6796875</v>
      </c>
      <c r="Q10" s="23">
        <f t="shared" si="4"/>
        <v>1.1893998801935541</v>
      </c>
      <c r="R10" s="11">
        <f t="shared" si="15"/>
        <v>256.9103741218077</v>
      </c>
      <c r="S10">
        <v>151</v>
      </c>
      <c r="T10">
        <v>148</v>
      </c>
      <c r="U10" s="1">
        <f t="shared" si="5"/>
        <v>1.2135093372245045</v>
      </c>
      <c r="V10" s="5">
        <f t="shared" si="6"/>
        <v>179.59938190922668</v>
      </c>
      <c r="W10" s="23">
        <f t="shared" si="7"/>
        <v>1.304616606168478</v>
      </c>
      <c r="X10" s="11">
        <f t="shared" si="8"/>
        <v>193.08325771293477</v>
      </c>
      <c r="Y10">
        <v>0</v>
      </c>
      <c r="Z10">
        <v>0</v>
      </c>
      <c r="AA10" s="1">
        <f t="shared" si="9"/>
        <v>0</v>
      </c>
      <c r="AB10" s="5">
        <f t="shared" si="10"/>
        <v>0</v>
      </c>
      <c r="AC10" s="23">
        <f t="shared" si="11"/>
        <v>0</v>
      </c>
      <c r="AD10" s="5">
        <f t="shared" si="12"/>
        <v>0</v>
      </c>
      <c r="AE10">
        <f t="shared" si="13"/>
        <v>0.94921875</v>
      </c>
    </row>
    <row r="11" spans="1:31" ht="12.75">
      <c r="A11" s="32" t="s">
        <v>72</v>
      </c>
      <c r="B11" s="37">
        <v>1</v>
      </c>
      <c r="C11" s="37">
        <v>4</v>
      </c>
      <c r="D11" s="33">
        <v>0.002602926533616174</v>
      </c>
      <c r="E11" s="1">
        <f t="shared" si="0"/>
        <v>384.18295218295214</v>
      </c>
      <c r="F11">
        <v>36</v>
      </c>
      <c r="G11">
        <v>36</v>
      </c>
      <c r="H11">
        <v>420</v>
      </c>
      <c r="I11">
        <v>2</v>
      </c>
      <c r="J11">
        <v>15</v>
      </c>
      <c r="K11">
        <v>25</v>
      </c>
      <c r="L11">
        <v>19</v>
      </c>
      <c r="M11">
        <f t="shared" si="14"/>
        <v>481</v>
      </c>
      <c r="N11">
        <f t="shared" si="1"/>
        <v>437</v>
      </c>
      <c r="O11" s="1">
        <f t="shared" si="2"/>
        <v>399.7332145332145</v>
      </c>
      <c r="P11" s="5">
        <f t="shared" si="3"/>
        <v>167887.95010395008</v>
      </c>
      <c r="Q11" s="23">
        <f t="shared" si="4"/>
        <v>1.1703512851892577</v>
      </c>
      <c r="R11" s="11">
        <f t="shared" si="15"/>
        <v>491.5475397794882</v>
      </c>
      <c r="S11">
        <v>285</v>
      </c>
      <c r="T11">
        <v>255</v>
      </c>
      <c r="U11" s="1">
        <f t="shared" si="5"/>
        <v>1.3080396716821117</v>
      </c>
      <c r="V11" s="5">
        <f t="shared" si="6"/>
        <v>333.55011627893845</v>
      </c>
      <c r="W11" s="23">
        <f t="shared" si="7"/>
        <v>1.406244043500045</v>
      </c>
      <c r="X11" s="11">
        <f t="shared" si="8"/>
        <v>358.59223109251144</v>
      </c>
      <c r="Y11">
        <v>0</v>
      </c>
      <c r="Z11">
        <v>0</v>
      </c>
      <c r="AA11" s="1">
        <f t="shared" si="9"/>
        <v>0</v>
      </c>
      <c r="AB11" s="5">
        <f t="shared" si="10"/>
        <v>0</v>
      </c>
      <c r="AC11" s="23">
        <f t="shared" si="11"/>
        <v>0</v>
      </c>
      <c r="AD11" s="5">
        <f t="shared" si="12"/>
        <v>0</v>
      </c>
      <c r="AE11">
        <f t="shared" si="13"/>
        <v>0.9085239085239085</v>
      </c>
    </row>
    <row r="12" spans="1:31" ht="12.75">
      <c r="A12" s="32" t="s">
        <v>73</v>
      </c>
      <c r="B12" s="37">
        <v>1</v>
      </c>
      <c r="C12" s="37">
        <v>5</v>
      </c>
      <c r="D12" s="33">
        <v>0.0021749735750874054</v>
      </c>
      <c r="E12" s="1">
        <f t="shared" si="0"/>
        <v>459.77570093457945</v>
      </c>
      <c r="F12">
        <v>17</v>
      </c>
      <c r="G12">
        <v>17</v>
      </c>
      <c r="H12">
        <v>181</v>
      </c>
      <c r="I12">
        <v>7</v>
      </c>
      <c r="J12">
        <v>14</v>
      </c>
      <c r="K12">
        <v>6</v>
      </c>
      <c r="L12">
        <v>6</v>
      </c>
      <c r="M12">
        <f>SUM(H12:L12)</f>
        <v>214</v>
      </c>
      <c r="N12">
        <f t="shared" si="1"/>
        <v>202</v>
      </c>
      <c r="O12" s="1">
        <f t="shared" si="2"/>
        <v>513.1198430319616</v>
      </c>
      <c r="P12" s="5">
        <f>+O12*H12</f>
        <v>92874.69158878506</v>
      </c>
      <c r="Q12" s="23">
        <f t="shared" si="4"/>
        <v>1.502328167675112</v>
      </c>
      <c r="R12" s="11">
        <f>+Q12*H12</f>
        <v>271.9213983491953</v>
      </c>
      <c r="S12">
        <v>132</v>
      </c>
      <c r="T12">
        <v>124</v>
      </c>
      <c r="U12" s="1">
        <f t="shared" si="5"/>
        <v>1.5992525655896352</v>
      </c>
      <c r="V12" s="5">
        <f t="shared" si="6"/>
        <v>198.30731813311476</v>
      </c>
      <c r="W12" s="23">
        <f t="shared" si="7"/>
        <v>1.7193204786522267</v>
      </c>
      <c r="X12" s="11">
        <f t="shared" si="8"/>
        <v>213.1957393528761</v>
      </c>
      <c r="Y12">
        <v>0</v>
      </c>
      <c r="Z12">
        <v>0</v>
      </c>
      <c r="AA12" s="1">
        <f t="shared" si="9"/>
        <v>0</v>
      </c>
      <c r="AB12" s="5">
        <f t="shared" si="10"/>
        <v>0</v>
      </c>
      <c r="AC12" s="23">
        <f t="shared" si="11"/>
        <v>0</v>
      </c>
      <c r="AD12" s="5">
        <f t="shared" si="12"/>
        <v>0</v>
      </c>
      <c r="AE12">
        <f t="shared" si="13"/>
        <v>0.9439252336448598</v>
      </c>
    </row>
    <row r="13" spans="1:31" ht="12.75">
      <c r="A13" s="32" t="s">
        <v>74</v>
      </c>
      <c r="B13" s="37">
        <v>1</v>
      </c>
      <c r="C13" s="37">
        <v>6</v>
      </c>
      <c r="D13" s="33">
        <v>0.0026278135490616916</v>
      </c>
      <c r="E13" s="1">
        <f t="shared" si="0"/>
        <v>380.5445026178011</v>
      </c>
      <c r="F13">
        <v>29</v>
      </c>
      <c r="G13">
        <v>29</v>
      </c>
      <c r="H13">
        <v>353</v>
      </c>
      <c r="I13">
        <v>1</v>
      </c>
      <c r="J13">
        <v>9</v>
      </c>
      <c r="K13">
        <v>7</v>
      </c>
      <c r="L13">
        <v>12</v>
      </c>
      <c r="M13">
        <f>SUM(H13:L13)</f>
        <v>382</v>
      </c>
      <c r="N13">
        <f t="shared" si="1"/>
        <v>363</v>
      </c>
      <c r="O13" s="1">
        <f t="shared" si="2"/>
        <v>391.3248001423847</v>
      </c>
      <c r="P13" s="5">
        <f>+O13*H13</f>
        <v>138137.6544502618</v>
      </c>
      <c r="Q13" s="23">
        <f t="shared" si="4"/>
        <v>1.1457328691284283</v>
      </c>
      <c r="R13" s="11">
        <f>+Q13*H13</f>
        <v>404.44370280233517</v>
      </c>
      <c r="S13">
        <v>271</v>
      </c>
      <c r="T13">
        <v>255</v>
      </c>
      <c r="U13" s="1">
        <f t="shared" si="5"/>
        <v>1.2176219903286436</v>
      </c>
      <c r="V13" s="5">
        <f t="shared" si="6"/>
        <v>310.4936075338041</v>
      </c>
      <c r="W13" s="23">
        <f t="shared" si="7"/>
        <v>1.309038027059513</v>
      </c>
      <c r="X13" s="11">
        <f t="shared" si="8"/>
        <v>333.8046969001758</v>
      </c>
      <c r="Y13">
        <v>0</v>
      </c>
      <c r="Z13">
        <v>0</v>
      </c>
      <c r="AA13" s="1">
        <f t="shared" si="9"/>
        <v>0</v>
      </c>
      <c r="AB13" s="5">
        <f t="shared" si="10"/>
        <v>0</v>
      </c>
      <c r="AC13" s="23">
        <f t="shared" si="11"/>
        <v>0</v>
      </c>
      <c r="AD13" s="5">
        <f t="shared" si="12"/>
        <v>0</v>
      </c>
      <c r="AE13">
        <f t="shared" si="13"/>
        <v>0.9502617801047121</v>
      </c>
    </row>
    <row r="14" spans="1:30" ht="12.75">
      <c r="A14" s="32"/>
      <c r="B14" s="37"/>
      <c r="C14" s="37"/>
      <c r="D14" s="34"/>
      <c r="E14" s="1"/>
      <c r="F14" s="19"/>
      <c r="G14" s="21"/>
      <c r="O14" s="1"/>
      <c r="P14" s="5"/>
      <c r="Q14" s="24"/>
      <c r="R14" s="11"/>
      <c r="U14" s="1"/>
      <c r="V14" s="5"/>
      <c r="W14" s="24"/>
      <c r="X14" s="11"/>
      <c r="AA14" s="1"/>
      <c r="AB14" s="5"/>
      <c r="AC14" s="24"/>
      <c r="AD14" s="5"/>
    </row>
    <row r="15" spans="1:30" ht="12.75">
      <c r="A15" s="31" t="s">
        <v>13</v>
      </c>
      <c r="B15" s="36"/>
      <c r="C15" s="36"/>
      <c r="D15" s="35"/>
      <c r="E15" s="1"/>
      <c r="F15" s="20"/>
      <c r="G15" s="22"/>
      <c r="O15" s="1"/>
      <c r="P15" s="5"/>
      <c r="Q15" s="25"/>
      <c r="R15" s="11"/>
      <c r="U15" s="1"/>
      <c r="V15" s="5"/>
      <c r="W15" s="25"/>
      <c r="X15" s="11"/>
      <c r="AA15" s="1"/>
      <c r="AB15" s="5"/>
      <c r="AC15" s="25"/>
      <c r="AD15" s="5"/>
    </row>
    <row r="16" spans="1:31" ht="12.75">
      <c r="A16" s="32" t="s">
        <v>69</v>
      </c>
      <c r="B16" s="37">
        <v>2</v>
      </c>
      <c r="C16" s="37">
        <v>1</v>
      </c>
      <c r="D16" s="33">
        <v>0.0024828267929059883</v>
      </c>
      <c r="E16" s="1">
        <f t="shared" si="0"/>
        <v>402.7667185069985</v>
      </c>
      <c r="F16">
        <v>45</v>
      </c>
      <c r="G16">
        <v>45</v>
      </c>
      <c r="H16">
        <v>589</v>
      </c>
      <c r="I16">
        <v>8</v>
      </c>
      <c r="J16">
        <v>25</v>
      </c>
      <c r="K16">
        <v>17</v>
      </c>
      <c r="L16">
        <v>4</v>
      </c>
      <c r="M16">
        <f t="shared" si="14"/>
        <v>643</v>
      </c>
      <c r="N16">
        <f aca="true" t="shared" si="16" ref="N16:N21">SUM(H16,I16,J16)</f>
        <v>622</v>
      </c>
      <c r="O16" s="1">
        <f aca="true" t="shared" si="17" ref="O16:O21">+E16*(G16/F16)*(N16/H16)</f>
        <v>425.33259577479294</v>
      </c>
      <c r="P16" s="5">
        <f t="shared" si="3"/>
        <v>250520.89891135303</v>
      </c>
      <c r="Q16" s="23">
        <f aca="true" t="shared" si="18" ref="Q16:Q21">+O16*$H$40/$P$40</f>
        <v>1.2453019463974264</v>
      </c>
      <c r="R16" s="11">
        <f t="shared" si="15"/>
        <v>733.4828464280841</v>
      </c>
      <c r="S16">
        <v>391</v>
      </c>
      <c r="T16">
        <v>368</v>
      </c>
      <c r="U16" s="1">
        <f aca="true" t="shared" si="19" ref="U16:U21">+Q16*S16/T16</f>
        <v>1.3231333180472655</v>
      </c>
      <c r="V16" s="5">
        <f aca="true" t="shared" si="20" ref="V16:V21">+U16*T16</f>
        <v>486.9130610413937</v>
      </c>
      <c r="W16" s="23">
        <f aca="true" t="shared" si="21" ref="W16:W21">+U16*$T$40/$V$40</f>
        <v>1.4224708833698163</v>
      </c>
      <c r="X16" s="11">
        <f aca="true" t="shared" si="22" ref="X16:X21">+W16*T16</f>
        <v>523.4692850800924</v>
      </c>
      <c r="Y16">
        <v>0</v>
      </c>
      <c r="Z16">
        <v>0</v>
      </c>
      <c r="AA16" s="1">
        <f aca="true" t="shared" si="23" ref="AA16:AA21">IF(Z16&gt;0,+Q16*Y16/Z16,0)</f>
        <v>0</v>
      </c>
      <c r="AB16" s="5">
        <f aca="true" t="shared" si="24" ref="AB16:AB21">+AA16*Z16</f>
        <v>0</v>
      </c>
      <c r="AC16" s="23">
        <f aca="true" t="shared" si="25" ref="AC16:AC21">+AA16*$Z$40/$AB$40</f>
        <v>0</v>
      </c>
      <c r="AD16" s="5">
        <f aca="true" t="shared" si="26" ref="AD16:AD21">+AC16*Z16</f>
        <v>0</v>
      </c>
      <c r="AE16">
        <f aca="true" t="shared" si="27" ref="AE16:AE21">N16/M16</f>
        <v>0.9673405909797823</v>
      </c>
    </row>
    <row r="17" spans="1:31" ht="12.75">
      <c r="A17" s="32" t="s">
        <v>70</v>
      </c>
      <c r="B17" s="37">
        <v>2</v>
      </c>
      <c r="C17" s="37">
        <v>2</v>
      </c>
      <c r="D17" s="33">
        <v>0.0026248659839550447</v>
      </c>
      <c r="E17" s="1">
        <f t="shared" si="0"/>
        <v>380.97183098591546</v>
      </c>
      <c r="F17">
        <v>17</v>
      </c>
      <c r="G17">
        <v>17</v>
      </c>
      <c r="H17">
        <v>185</v>
      </c>
      <c r="I17">
        <v>10</v>
      </c>
      <c r="J17">
        <v>6</v>
      </c>
      <c r="K17">
        <v>11</v>
      </c>
      <c r="L17">
        <v>1</v>
      </c>
      <c r="M17">
        <f t="shared" si="14"/>
        <v>213</v>
      </c>
      <c r="N17">
        <f t="shared" si="16"/>
        <v>201</v>
      </c>
      <c r="O17" s="1">
        <f t="shared" si="17"/>
        <v>413.9207460982108</v>
      </c>
      <c r="P17" s="5">
        <f t="shared" si="3"/>
        <v>76575.338028169</v>
      </c>
      <c r="Q17" s="23">
        <f t="shared" si="18"/>
        <v>1.2118899794910218</v>
      </c>
      <c r="R17" s="11">
        <f t="shared" si="15"/>
        <v>224.19964620583903</v>
      </c>
      <c r="S17">
        <v>173</v>
      </c>
      <c r="T17">
        <v>154</v>
      </c>
      <c r="U17" s="1">
        <f t="shared" si="19"/>
        <v>1.3614088730645895</v>
      </c>
      <c r="V17" s="5">
        <f t="shared" si="20"/>
        <v>209.65696645194677</v>
      </c>
      <c r="W17" s="23">
        <f t="shared" si="21"/>
        <v>1.4636200720527195</v>
      </c>
      <c r="X17" s="11">
        <f t="shared" si="22"/>
        <v>225.3974910961188</v>
      </c>
      <c r="Y17">
        <v>0</v>
      </c>
      <c r="Z17">
        <v>0</v>
      </c>
      <c r="AA17" s="1">
        <f t="shared" si="23"/>
        <v>0</v>
      </c>
      <c r="AB17" s="5">
        <f t="shared" si="24"/>
        <v>0</v>
      </c>
      <c r="AC17" s="23">
        <f t="shared" si="25"/>
        <v>0</v>
      </c>
      <c r="AD17" s="5">
        <f t="shared" si="26"/>
        <v>0</v>
      </c>
      <c r="AE17">
        <f t="shared" si="27"/>
        <v>0.9436619718309859</v>
      </c>
    </row>
    <row r="18" spans="1:31" ht="12.75">
      <c r="A18" s="32" t="s">
        <v>71</v>
      </c>
      <c r="B18" s="37">
        <v>2</v>
      </c>
      <c r="C18" s="37">
        <v>3</v>
      </c>
      <c r="D18" s="33">
        <v>0.002754460554525964</v>
      </c>
      <c r="E18" s="1">
        <f t="shared" si="0"/>
        <v>363.0474934036939</v>
      </c>
      <c r="F18">
        <v>26</v>
      </c>
      <c r="G18">
        <v>26</v>
      </c>
      <c r="H18">
        <v>340</v>
      </c>
      <c r="I18">
        <v>16</v>
      </c>
      <c r="J18">
        <v>6</v>
      </c>
      <c r="K18">
        <v>15</v>
      </c>
      <c r="L18">
        <v>2</v>
      </c>
      <c r="M18">
        <f t="shared" si="14"/>
        <v>379</v>
      </c>
      <c r="N18">
        <f t="shared" si="16"/>
        <v>362</v>
      </c>
      <c r="O18" s="1">
        <f t="shared" si="17"/>
        <v>386.5388018004035</v>
      </c>
      <c r="P18" s="5">
        <f t="shared" si="3"/>
        <v>131423.1926121372</v>
      </c>
      <c r="Q18" s="23">
        <f t="shared" si="18"/>
        <v>1.1317202749611104</v>
      </c>
      <c r="R18" s="11">
        <f t="shared" si="15"/>
        <v>384.78489348677755</v>
      </c>
      <c r="S18">
        <v>237</v>
      </c>
      <c r="T18">
        <v>226</v>
      </c>
      <c r="U18" s="1">
        <f t="shared" si="19"/>
        <v>1.1868040051583326</v>
      </c>
      <c r="V18" s="5">
        <f t="shared" si="20"/>
        <v>268.2177051657832</v>
      </c>
      <c r="W18" s="23">
        <f t="shared" si="21"/>
        <v>1.275906304057036</v>
      </c>
      <c r="X18" s="11">
        <f t="shared" si="22"/>
        <v>288.3548247168901</v>
      </c>
      <c r="Y18">
        <v>0</v>
      </c>
      <c r="Z18">
        <v>0</v>
      </c>
      <c r="AA18" s="1">
        <f t="shared" si="23"/>
        <v>0</v>
      </c>
      <c r="AB18" s="5">
        <f t="shared" si="24"/>
        <v>0</v>
      </c>
      <c r="AC18" s="23">
        <f t="shared" si="25"/>
        <v>0</v>
      </c>
      <c r="AD18" s="5">
        <f t="shared" si="26"/>
        <v>0</v>
      </c>
      <c r="AE18">
        <f t="shared" si="27"/>
        <v>0.9551451187335093</v>
      </c>
    </row>
    <row r="19" spans="1:31" ht="12.75">
      <c r="A19" s="32" t="s">
        <v>72</v>
      </c>
      <c r="B19" s="37">
        <v>2</v>
      </c>
      <c r="C19" s="37">
        <v>4</v>
      </c>
      <c r="D19" s="33">
        <v>0.002793707641045402</v>
      </c>
      <c r="E19" s="1">
        <f t="shared" si="0"/>
        <v>357.947261663286</v>
      </c>
      <c r="F19">
        <v>35</v>
      </c>
      <c r="G19">
        <v>35</v>
      </c>
      <c r="H19">
        <v>429</v>
      </c>
      <c r="I19">
        <v>5</v>
      </c>
      <c r="J19">
        <v>7</v>
      </c>
      <c r="K19">
        <v>26</v>
      </c>
      <c r="L19">
        <v>13</v>
      </c>
      <c r="M19">
        <f t="shared" si="14"/>
        <v>480</v>
      </c>
      <c r="N19">
        <f t="shared" si="16"/>
        <v>441</v>
      </c>
      <c r="O19" s="1">
        <f t="shared" si="17"/>
        <v>367.9597724790422</v>
      </c>
      <c r="P19" s="5">
        <f t="shared" si="3"/>
        <v>157854.7423935091</v>
      </c>
      <c r="Q19" s="23">
        <f t="shared" si="18"/>
        <v>1.0773240175242211</v>
      </c>
      <c r="R19" s="11">
        <f t="shared" si="15"/>
        <v>462.17200351789086</v>
      </c>
      <c r="S19">
        <v>288</v>
      </c>
      <c r="T19">
        <v>263</v>
      </c>
      <c r="U19" s="1">
        <f t="shared" si="19"/>
        <v>1.1797312435246223</v>
      </c>
      <c r="V19" s="5">
        <f t="shared" si="20"/>
        <v>310.2693170469757</v>
      </c>
      <c r="W19" s="23">
        <f t="shared" si="21"/>
        <v>1.268302537035421</v>
      </c>
      <c r="X19" s="11">
        <f t="shared" si="22"/>
        <v>333.56356724031576</v>
      </c>
      <c r="Y19">
        <v>0</v>
      </c>
      <c r="Z19">
        <v>0</v>
      </c>
      <c r="AA19" s="1">
        <f t="shared" si="23"/>
        <v>0</v>
      </c>
      <c r="AB19" s="5">
        <f t="shared" si="24"/>
        <v>0</v>
      </c>
      <c r="AC19" s="23">
        <f t="shared" si="25"/>
        <v>0</v>
      </c>
      <c r="AD19" s="5">
        <f t="shared" si="26"/>
        <v>0</v>
      </c>
      <c r="AE19">
        <f t="shared" si="27"/>
        <v>0.91875</v>
      </c>
    </row>
    <row r="20" spans="1:31" ht="12.75">
      <c r="A20" s="32" t="s">
        <v>73</v>
      </c>
      <c r="B20" s="37">
        <v>2</v>
      </c>
      <c r="C20" s="37">
        <v>5</v>
      </c>
      <c r="D20" s="33">
        <v>0.0026869414644826147</v>
      </c>
      <c r="E20" s="1">
        <f t="shared" si="0"/>
        <v>372.17037037037034</v>
      </c>
      <c r="F20">
        <v>20</v>
      </c>
      <c r="G20">
        <v>20</v>
      </c>
      <c r="H20">
        <v>232</v>
      </c>
      <c r="I20">
        <v>2</v>
      </c>
      <c r="J20">
        <v>17</v>
      </c>
      <c r="K20">
        <v>14</v>
      </c>
      <c r="L20">
        <v>5</v>
      </c>
      <c r="M20">
        <f>SUM(H20:L20)</f>
        <v>270</v>
      </c>
      <c r="N20">
        <f t="shared" si="16"/>
        <v>251</v>
      </c>
      <c r="O20" s="1">
        <f t="shared" si="17"/>
        <v>402.6498403575989</v>
      </c>
      <c r="P20" s="5">
        <f>+O20*H20</f>
        <v>93414.76296296295</v>
      </c>
      <c r="Q20" s="23">
        <f t="shared" si="18"/>
        <v>1.1788906726053638</v>
      </c>
      <c r="R20" s="11">
        <f>+Q20*H20</f>
        <v>273.5026360444444</v>
      </c>
      <c r="S20">
        <v>116</v>
      </c>
      <c r="T20">
        <v>102</v>
      </c>
      <c r="U20" s="1">
        <f t="shared" si="19"/>
        <v>1.340699196296296</v>
      </c>
      <c r="V20" s="5">
        <f t="shared" si="20"/>
        <v>136.7513180222222</v>
      </c>
      <c r="W20" s="23">
        <f t="shared" si="21"/>
        <v>1.4413555641568905</v>
      </c>
      <c r="X20" s="11">
        <f t="shared" si="22"/>
        <v>147.01826754400284</v>
      </c>
      <c r="Y20">
        <v>0</v>
      </c>
      <c r="Z20">
        <v>0</v>
      </c>
      <c r="AA20" s="1">
        <f t="shared" si="23"/>
        <v>0</v>
      </c>
      <c r="AB20" s="5">
        <f t="shared" si="24"/>
        <v>0</v>
      </c>
      <c r="AC20" s="23">
        <f t="shared" si="25"/>
        <v>0</v>
      </c>
      <c r="AD20" s="5">
        <f t="shared" si="26"/>
        <v>0</v>
      </c>
      <c r="AE20">
        <f t="shared" si="27"/>
        <v>0.9296296296296296</v>
      </c>
    </row>
    <row r="21" spans="1:31" ht="12.75">
      <c r="A21" s="32" t="s">
        <v>74</v>
      </c>
      <c r="B21" s="37">
        <v>2</v>
      </c>
      <c r="C21" s="37">
        <v>6</v>
      </c>
      <c r="D21" s="33">
        <v>0.0022966300331660394</v>
      </c>
      <c r="E21" s="1">
        <f t="shared" si="0"/>
        <v>435.42058823529413</v>
      </c>
      <c r="F21">
        <v>30</v>
      </c>
      <c r="G21">
        <v>30</v>
      </c>
      <c r="H21">
        <v>332</v>
      </c>
      <c r="I21">
        <v>0</v>
      </c>
      <c r="J21">
        <v>2</v>
      </c>
      <c r="K21">
        <v>18</v>
      </c>
      <c r="L21">
        <v>1</v>
      </c>
      <c r="M21">
        <f>SUM(H21:L21)</f>
        <v>353</v>
      </c>
      <c r="N21">
        <f t="shared" si="16"/>
        <v>334</v>
      </c>
      <c r="O21" s="1">
        <f t="shared" si="17"/>
        <v>438.04360382707307</v>
      </c>
      <c r="P21" s="5">
        <f>+O21*H21</f>
        <v>145430.47647058827</v>
      </c>
      <c r="Q21" s="23">
        <f t="shared" si="18"/>
        <v>1.2825176294309435</v>
      </c>
      <c r="R21" s="11">
        <f>+Q21*H21</f>
        <v>425.79585297107326</v>
      </c>
      <c r="S21">
        <v>230</v>
      </c>
      <c r="T21">
        <v>218</v>
      </c>
      <c r="U21" s="1">
        <f t="shared" si="19"/>
        <v>1.3531149301335643</v>
      </c>
      <c r="V21" s="5">
        <f t="shared" si="20"/>
        <v>294.979054769117</v>
      </c>
      <c r="W21" s="23">
        <f t="shared" si="21"/>
        <v>1.454703440473125</v>
      </c>
      <c r="X21" s="11">
        <f t="shared" si="22"/>
        <v>317.1253500231412</v>
      </c>
      <c r="Y21">
        <v>0</v>
      </c>
      <c r="Z21">
        <v>0</v>
      </c>
      <c r="AA21" s="1">
        <f t="shared" si="23"/>
        <v>0</v>
      </c>
      <c r="AB21" s="5">
        <f t="shared" si="24"/>
        <v>0</v>
      </c>
      <c r="AC21" s="23">
        <f t="shared" si="25"/>
        <v>0</v>
      </c>
      <c r="AD21" s="5">
        <f t="shared" si="26"/>
        <v>0</v>
      </c>
      <c r="AE21">
        <f t="shared" si="27"/>
        <v>0.9461756373937678</v>
      </c>
    </row>
    <row r="22" spans="1:30" ht="12.75">
      <c r="A22" s="39" t="s">
        <v>76</v>
      </c>
      <c r="B22" s="3"/>
      <c r="C22" s="3"/>
      <c r="D22" s="1"/>
      <c r="P22" s="5"/>
      <c r="R22" s="5"/>
      <c r="V22" s="5"/>
      <c r="X22" s="5"/>
      <c r="AB22" s="5"/>
      <c r="AD22" s="5"/>
    </row>
    <row r="23" spans="1:30" ht="12.75">
      <c r="A23" s="31" t="s">
        <v>12</v>
      </c>
      <c r="B23" s="36"/>
      <c r="C23" s="36"/>
      <c r="D23" s="12"/>
      <c r="G23" s="13"/>
      <c r="H23" s="12"/>
      <c r="R23" s="13"/>
      <c r="X23" s="13"/>
      <c r="AD23" s="18"/>
    </row>
    <row r="24" spans="1:31" ht="12.75">
      <c r="A24" s="32" t="s">
        <v>69</v>
      </c>
      <c r="B24" s="37">
        <v>1</v>
      </c>
      <c r="C24" s="37">
        <v>1</v>
      </c>
      <c r="D24" s="33">
        <v>0.007031483139361384</v>
      </c>
      <c r="E24" s="1">
        <f aca="true" t="shared" si="28" ref="E24:E37">1/D24</f>
        <v>142.21750663129976</v>
      </c>
      <c r="F24">
        <v>62</v>
      </c>
      <c r="G24">
        <v>62</v>
      </c>
      <c r="H24">
        <v>322</v>
      </c>
      <c r="I24">
        <v>5</v>
      </c>
      <c r="J24">
        <v>36</v>
      </c>
      <c r="K24">
        <v>11</v>
      </c>
      <c r="L24">
        <v>3</v>
      </c>
      <c r="M24">
        <f aca="true" t="shared" si="29" ref="M24:M29">SUM(H24:L24)</f>
        <v>377</v>
      </c>
      <c r="N24">
        <f aca="true" t="shared" si="30" ref="N24:N29">SUM(H24,I24,J24)</f>
        <v>363</v>
      </c>
      <c r="O24" s="1">
        <f aca="true" t="shared" si="31" ref="O24:O29">+E24*(G24/F24)*(N24/H24)</f>
        <v>160.3259469166516</v>
      </c>
      <c r="P24" s="5">
        <f aca="true" t="shared" si="32" ref="P24:P29">+O24*H24</f>
        <v>51624.95490716181</v>
      </c>
      <c r="Q24" s="23">
        <f aca="true" t="shared" si="33" ref="Q24:Q29">+O24*$H$40/$P$40</f>
        <v>0.4694072726535883</v>
      </c>
      <c r="R24" s="11">
        <f aca="true" t="shared" si="34" ref="R24:R29">+Q24*H24</f>
        <v>151.14914179445543</v>
      </c>
      <c r="S24">
        <v>363</v>
      </c>
      <c r="T24">
        <v>357</v>
      </c>
      <c r="U24" s="1">
        <f aca="true" t="shared" si="35" ref="U24:U29">+Q24*S24/T24</f>
        <v>0.4772964705133125</v>
      </c>
      <c r="V24" s="5">
        <f aca="true" t="shared" si="36" ref="V24:V29">+U24*T24</f>
        <v>170.39483997325254</v>
      </c>
      <c r="W24" s="23">
        <f aca="true" t="shared" si="37" ref="W24:W29">+U24*$T$40/$V$40</f>
        <v>0.5131307048048455</v>
      </c>
      <c r="X24" s="11">
        <f aca="true" t="shared" si="38" ref="X24:X29">+W24*T24</f>
        <v>183.18766161532983</v>
      </c>
      <c r="Y24">
        <v>396</v>
      </c>
      <c r="Z24">
        <v>394</v>
      </c>
      <c r="AA24" s="1">
        <f aca="true" t="shared" si="39" ref="AA24:AA29">IF(Z24&gt;0,+Q24*Y24/Z24,0)</f>
        <v>0.47179005068736285</v>
      </c>
      <c r="AB24" s="5">
        <f aca="true" t="shared" si="40" ref="AB24:AB29">+AA24*Z24</f>
        <v>185.88527997082096</v>
      </c>
      <c r="AC24" s="23">
        <f aca="true" t="shared" si="41" ref="AC24:AC29">+AA24*$Z$40/$AB$40</f>
        <v>1.0236379195033791</v>
      </c>
      <c r="AD24" s="5">
        <f aca="true" t="shared" si="42" ref="AD24:AD29">+AC24*Z24</f>
        <v>403.3133402843314</v>
      </c>
      <c r="AE24">
        <f aca="true" t="shared" si="43" ref="AE24:AE29">N24/M24</f>
        <v>0.9628647214854111</v>
      </c>
    </row>
    <row r="25" spans="1:31" ht="12.75">
      <c r="A25" s="32" t="s">
        <v>70</v>
      </c>
      <c r="B25" s="37">
        <v>1</v>
      </c>
      <c r="C25" s="37">
        <v>2</v>
      </c>
      <c r="D25" s="33">
        <v>0.006198855055666772</v>
      </c>
      <c r="E25" s="1">
        <f t="shared" si="28"/>
        <v>161.32011331444758</v>
      </c>
      <c r="F25">
        <v>67</v>
      </c>
      <c r="G25">
        <v>67</v>
      </c>
      <c r="H25">
        <v>268</v>
      </c>
      <c r="I25">
        <v>4</v>
      </c>
      <c r="J25">
        <v>13</v>
      </c>
      <c r="K25">
        <v>68</v>
      </c>
      <c r="L25" t="s">
        <v>68</v>
      </c>
      <c r="M25">
        <f t="shared" si="29"/>
        <v>353</v>
      </c>
      <c r="N25">
        <f t="shared" si="30"/>
        <v>285</v>
      </c>
      <c r="O25" s="1">
        <f t="shared" si="31"/>
        <v>171.5531055769312</v>
      </c>
      <c r="P25" s="5">
        <f t="shared" si="32"/>
        <v>45976.232294617555</v>
      </c>
      <c r="Q25" s="23">
        <f t="shared" si="33"/>
        <v>0.5022784954826087</v>
      </c>
      <c r="R25" s="11">
        <f t="shared" si="34"/>
        <v>134.61063678933914</v>
      </c>
      <c r="S25">
        <v>305</v>
      </c>
      <c r="T25">
        <v>303</v>
      </c>
      <c r="U25" s="1">
        <f t="shared" si="35"/>
        <v>0.5055938650897547</v>
      </c>
      <c r="V25" s="5">
        <f t="shared" si="36"/>
        <v>153.19494112219567</v>
      </c>
      <c r="W25" s="23">
        <f t="shared" si="37"/>
        <v>0.5435525975281137</v>
      </c>
      <c r="X25" s="11">
        <f t="shared" si="38"/>
        <v>164.69643705101845</v>
      </c>
      <c r="Y25">
        <v>324</v>
      </c>
      <c r="Z25">
        <v>322</v>
      </c>
      <c r="AA25" s="1">
        <f t="shared" si="39"/>
        <v>0.5053982376905752</v>
      </c>
      <c r="AB25" s="5">
        <f t="shared" si="40"/>
        <v>162.73823253636522</v>
      </c>
      <c r="AC25" s="23">
        <f t="shared" si="41"/>
        <v>1.096557249981262</v>
      </c>
      <c r="AD25" s="5">
        <f t="shared" si="42"/>
        <v>353.09143449396635</v>
      </c>
      <c r="AE25">
        <f t="shared" si="43"/>
        <v>0.8073654390934845</v>
      </c>
    </row>
    <row r="26" spans="1:31" ht="12.75">
      <c r="A26" s="32" t="s">
        <v>71</v>
      </c>
      <c r="B26" s="37">
        <v>1</v>
      </c>
      <c r="C26" s="37">
        <v>3</v>
      </c>
      <c r="D26" s="33">
        <v>0.007569331158238173</v>
      </c>
      <c r="E26" s="1">
        <f t="shared" si="28"/>
        <v>132.11206896551724</v>
      </c>
      <c r="F26">
        <v>18</v>
      </c>
      <c r="G26">
        <v>18</v>
      </c>
      <c r="H26">
        <v>100</v>
      </c>
      <c r="I26">
        <v>10</v>
      </c>
      <c r="J26">
        <v>2</v>
      </c>
      <c r="K26">
        <v>2</v>
      </c>
      <c r="L26">
        <v>2</v>
      </c>
      <c r="M26">
        <f t="shared" si="29"/>
        <v>116</v>
      </c>
      <c r="N26">
        <f t="shared" si="30"/>
        <v>112</v>
      </c>
      <c r="O26" s="1">
        <f t="shared" si="31"/>
        <v>147.96551724137933</v>
      </c>
      <c r="P26" s="5">
        <f t="shared" si="32"/>
        <v>14796.551724137933</v>
      </c>
      <c r="Q26" s="23">
        <f t="shared" si="33"/>
        <v>0.43321802384963554</v>
      </c>
      <c r="R26" s="11">
        <f t="shared" si="34"/>
        <v>43.321802384963554</v>
      </c>
      <c r="S26">
        <v>124</v>
      </c>
      <c r="T26">
        <v>124</v>
      </c>
      <c r="U26" s="1">
        <f t="shared" si="35"/>
        <v>0.43321802384963554</v>
      </c>
      <c r="V26" s="5">
        <f t="shared" si="36"/>
        <v>53.71903495735481</v>
      </c>
      <c r="W26" s="23">
        <f t="shared" si="37"/>
        <v>0.46574295777434543</v>
      </c>
      <c r="X26" s="11">
        <f t="shared" si="38"/>
        <v>57.75212676401883</v>
      </c>
      <c r="Y26">
        <v>117</v>
      </c>
      <c r="Z26">
        <v>117</v>
      </c>
      <c r="AA26" s="1">
        <f t="shared" si="39"/>
        <v>0.43321802384963554</v>
      </c>
      <c r="AB26" s="5">
        <f t="shared" si="40"/>
        <v>50.68650879040736</v>
      </c>
      <c r="AC26" s="23">
        <f t="shared" si="41"/>
        <v>0.9399485978534743</v>
      </c>
      <c r="AD26" s="5">
        <f t="shared" si="42"/>
        <v>109.9739859488565</v>
      </c>
      <c r="AE26">
        <f t="shared" si="43"/>
        <v>0.9655172413793104</v>
      </c>
    </row>
    <row r="27" spans="1:31" ht="12.75">
      <c r="A27" s="32" t="s">
        <v>72</v>
      </c>
      <c r="B27" s="37">
        <v>1</v>
      </c>
      <c r="C27" s="37">
        <v>4</v>
      </c>
      <c r="D27" s="33">
        <v>0.008211706176761471</v>
      </c>
      <c r="E27" s="1">
        <f t="shared" si="28"/>
        <v>121.77737226277372</v>
      </c>
      <c r="F27">
        <v>36</v>
      </c>
      <c r="G27">
        <v>36</v>
      </c>
      <c r="H27">
        <v>226</v>
      </c>
      <c r="I27">
        <v>6</v>
      </c>
      <c r="J27">
        <v>19</v>
      </c>
      <c r="K27">
        <v>13</v>
      </c>
      <c r="L27">
        <v>10</v>
      </c>
      <c r="M27">
        <f t="shared" si="29"/>
        <v>274</v>
      </c>
      <c r="N27">
        <f t="shared" si="30"/>
        <v>251</v>
      </c>
      <c r="O27" s="1">
        <f t="shared" si="31"/>
        <v>135.2483205219301</v>
      </c>
      <c r="P27" s="5">
        <f t="shared" si="32"/>
        <v>30566.120437956204</v>
      </c>
      <c r="Q27" s="23">
        <f t="shared" si="33"/>
        <v>0.3959842214447185</v>
      </c>
      <c r="R27" s="11">
        <f t="shared" si="34"/>
        <v>89.49243404650639</v>
      </c>
      <c r="S27">
        <v>272</v>
      </c>
      <c r="T27">
        <v>253</v>
      </c>
      <c r="U27" s="1">
        <f t="shared" si="35"/>
        <v>0.42572216692870923</v>
      </c>
      <c r="V27" s="5">
        <f t="shared" si="36"/>
        <v>107.70770823296344</v>
      </c>
      <c r="W27" s="23">
        <f t="shared" si="37"/>
        <v>0.45768433052153007</v>
      </c>
      <c r="X27" s="11">
        <f t="shared" si="38"/>
        <v>115.7941356219471</v>
      </c>
      <c r="Y27">
        <v>287</v>
      </c>
      <c r="Z27">
        <v>278</v>
      </c>
      <c r="AA27" s="1">
        <f t="shared" si="39"/>
        <v>0.4088038545130727</v>
      </c>
      <c r="AB27" s="5">
        <f t="shared" si="40"/>
        <v>113.64747155463422</v>
      </c>
      <c r="AC27" s="23">
        <f t="shared" si="41"/>
        <v>0.8869774309760211</v>
      </c>
      <c r="AD27" s="5">
        <f t="shared" si="42"/>
        <v>246.57972581133387</v>
      </c>
      <c r="AE27">
        <f t="shared" si="43"/>
        <v>0.916058394160584</v>
      </c>
    </row>
    <row r="28" spans="1:31" ht="12.75">
      <c r="A28" s="32" t="s">
        <v>73</v>
      </c>
      <c r="B28" s="37">
        <v>1</v>
      </c>
      <c r="C28" s="37">
        <v>5</v>
      </c>
      <c r="D28" s="33">
        <v>0.007251275118294107</v>
      </c>
      <c r="E28" s="1">
        <f t="shared" si="28"/>
        <v>137.90677966101694</v>
      </c>
      <c r="F28">
        <v>17</v>
      </c>
      <c r="G28">
        <v>17</v>
      </c>
      <c r="H28">
        <v>102</v>
      </c>
      <c r="I28">
        <v>6</v>
      </c>
      <c r="J28">
        <v>5</v>
      </c>
      <c r="K28">
        <v>5</v>
      </c>
      <c r="L28" t="s">
        <v>68</v>
      </c>
      <c r="M28">
        <f t="shared" si="29"/>
        <v>118</v>
      </c>
      <c r="N28">
        <f t="shared" si="30"/>
        <v>113</v>
      </c>
      <c r="O28" s="1">
        <f t="shared" si="31"/>
        <v>152.77907942838152</v>
      </c>
      <c r="P28" s="5">
        <f t="shared" si="32"/>
        <v>15583.466101694916</v>
      </c>
      <c r="Q28" s="23">
        <f t="shared" si="33"/>
        <v>0.447311320296054</v>
      </c>
      <c r="R28" s="11">
        <f t="shared" si="34"/>
        <v>45.62575467019751</v>
      </c>
      <c r="S28">
        <v>123</v>
      </c>
      <c r="T28">
        <v>122</v>
      </c>
      <c r="U28" s="1">
        <f t="shared" si="35"/>
        <v>0.4509778065279889</v>
      </c>
      <c r="V28" s="5">
        <f t="shared" si="36"/>
        <v>55.01929239641465</v>
      </c>
      <c r="W28" s="23">
        <f t="shared" si="37"/>
        <v>0.4848361008539991</v>
      </c>
      <c r="X28" s="11">
        <f t="shared" si="38"/>
        <v>59.15000430418789</v>
      </c>
      <c r="Y28">
        <v>119</v>
      </c>
      <c r="Z28">
        <v>119</v>
      </c>
      <c r="AA28" s="1">
        <f t="shared" si="39"/>
        <v>0.447311320296054</v>
      </c>
      <c r="AB28" s="5">
        <f t="shared" si="40"/>
        <v>53.23004711523043</v>
      </c>
      <c r="AC28" s="23">
        <f t="shared" si="41"/>
        <v>0.9705266751832905</v>
      </c>
      <c r="AD28" s="5">
        <f t="shared" si="42"/>
        <v>115.49267434681157</v>
      </c>
      <c r="AE28">
        <f t="shared" si="43"/>
        <v>0.9576271186440678</v>
      </c>
    </row>
    <row r="29" spans="1:31" ht="12.75">
      <c r="A29" s="32" t="s">
        <v>74</v>
      </c>
      <c r="B29" s="37">
        <v>1</v>
      </c>
      <c r="C29" s="37">
        <v>6</v>
      </c>
      <c r="D29" s="33">
        <v>0.006318465622312783</v>
      </c>
      <c r="E29" s="1">
        <f t="shared" si="28"/>
        <v>158.2662721893491</v>
      </c>
      <c r="F29">
        <v>29</v>
      </c>
      <c r="G29">
        <v>29</v>
      </c>
      <c r="H29">
        <v>162</v>
      </c>
      <c r="I29" t="s">
        <v>68</v>
      </c>
      <c r="J29">
        <v>4</v>
      </c>
      <c r="K29" t="s">
        <v>68</v>
      </c>
      <c r="L29">
        <v>3</v>
      </c>
      <c r="M29">
        <f t="shared" si="29"/>
        <v>169</v>
      </c>
      <c r="N29">
        <f t="shared" si="30"/>
        <v>166</v>
      </c>
      <c r="O29" s="1">
        <f t="shared" si="31"/>
        <v>162.1740813792096</v>
      </c>
      <c r="P29" s="5">
        <f t="shared" si="32"/>
        <v>26272.201183431956</v>
      </c>
      <c r="Q29" s="23">
        <f t="shared" si="33"/>
        <v>0.4748182979695184</v>
      </c>
      <c r="R29" s="11">
        <f t="shared" si="34"/>
        <v>76.92056427106198</v>
      </c>
      <c r="S29">
        <v>183</v>
      </c>
      <c r="T29">
        <v>176</v>
      </c>
      <c r="U29" s="1">
        <f t="shared" si="35"/>
        <v>0.49370311663876065</v>
      </c>
      <c r="V29" s="5">
        <f t="shared" si="36"/>
        <v>86.89174852842187</v>
      </c>
      <c r="W29" s="23">
        <f t="shared" si="37"/>
        <v>0.5307691211978702</v>
      </c>
      <c r="X29" s="11">
        <f t="shared" si="38"/>
        <v>93.41536533082515</v>
      </c>
      <c r="Y29">
        <v>189</v>
      </c>
      <c r="Z29">
        <v>184</v>
      </c>
      <c r="AA29" s="1">
        <f t="shared" si="39"/>
        <v>0.48772096910999446</v>
      </c>
      <c r="AB29" s="5">
        <f t="shared" si="40"/>
        <v>89.74065831623898</v>
      </c>
      <c r="AC29" s="23">
        <f t="shared" si="41"/>
        <v>1.0582030659412107</v>
      </c>
      <c r="AD29" s="5">
        <f t="shared" si="42"/>
        <v>194.70936413318276</v>
      </c>
      <c r="AE29">
        <f t="shared" si="43"/>
        <v>0.9822485207100592</v>
      </c>
    </row>
    <row r="30" spans="1:30" ht="12.75">
      <c r="A30" s="32"/>
      <c r="B30" s="37"/>
      <c r="C30" s="37"/>
      <c r="D30" s="34"/>
      <c r="E30" s="1"/>
      <c r="F30" s="19"/>
      <c r="G30" s="21"/>
      <c r="O30" s="1"/>
      <c r="P30" s="5"/>
      <c r="Q30" s="24"/>
      <c r="R30" s="11"/>
      <c r="U30" s="1"/>
      <c r="V30" s="5"/>
      <c r="W30" s="24"/>
      <c r="X30" s="11"/>
      <c r="AA30" s="1"/>
      <c r="AB30" s="5"/>
      <c r="AC30" s="24"/>
      <c r="AD30" s="5"/>
    </row>
    <row r="31" spans="1:30" ht="12.75">
      <c r="A31" s="31" t="s">
        <v>13</v>
      </c>
      <c r="B31" s="36"/>
      <c r="C31" s="36"/>
      <c r="D31" s="35"/>
      <c r="E31" s="1"/>
      <c r="F31" s="20"/>
      <c r="G31" s="22"/>
      <c r="O31" s="1"/>
      <c r="P31" s="5"/>
      <c r="Q31" s="25"/>
      <c r="R31" s="11"/>
      <c r="U31" s="1"/>
      <c r="V31" s="5"/>
      <c r="W31" s="25"/>
      <c r="X31" s="11"/>
      <c r="AA31" s="1"/>
      <c r="AB31" s="5"/>
      <c r="AC31" s="25"/>
      <c r="AD31" s="5"/>
    </row>
    <row r="32" spans="1:31" ht="12.75">
      <c r="A32" s="32" t="s">
        <v>69</v>
      </c>
      <c r="B32" s="37">
        <v>2</v>
      </c>
      <c r="C32" s="37">
        <v>1</v>
      </c>
      <c r="D32" s="33">
        <v>0.006296351600219003</v>
      </c>
      <c r="E32" s="1">
        <f t="shared" si="28"/>
        <v>158.82213438735178</v>
      </c>
      <c r="F32">
        <v>45</v>
      </c>
      <c r="G32">
        <v>45</v>
      </c>
      <c r="H32">
        <v>239</v>
      </c>
      <c r="I32">
        <v>1</v>
      </c>
      <c r="J32">
        <v>8</v>
      </c>
      <c r="K32">
        <v>4</v>
      </c>
      <c r="L32">
        <v>1</v>
      </c>
      <c r="M32">
        <f aca="true" t="shared" si="44" ref="M32:M37">SUM(H32:L32)</f>
        <v>253</v>
      </c>
      <c r="N32">
        <f aca="true" t="shared" si="45" ref="N32:N37">SUM(H32,I32,J32)</f>
        <v>248</v>
      </c>
      <c r="O32" s="1">
        <f aca="true" t="shared" si="46" ref="O32:O37">+E32*(G32/F32)*(N32/H32)</f>
        <v>164.80288421783783</v>
      </c>
      <c r="P32" s="5">
        <f aca="true" t="shared" si="47" ref="P32:P37">+O32*H32</f>
        <v>39387.88932806324</v>
      </c>
      <c r="Q32" s="23">
        <f aca="true" t="shared" si="48" ref="Q32:Q37">+O32*$H$40/$P$40</f>
        <v>0.4825149883340916</v>
      </c>
      <c r="R32" s="11">
        <f aca="true" t="shared" si="49" ref="R32:R37">+Q32*H32</f>
        <v>115.3210822118479</v>
      </c>
      <c r="S32">
        <v>309</v>
      </c>
      <c r="T32">
        <v>306</v>
      </c>
      <c r="U32" s="1">
        <f aca="true" t="shared" si="50" ref="U32:U37">+Q32*S32/T32</f>
        <v>0.4872455274354062</v>
      </c>
      <c r="V32" s="5">
        <f aca="true" t="shared" si="51" ref="V32:V37">+U32*T32</f>
        <v>149.0971313952343</v>
      </c>
      <c r="W32" s="23">
        <f aca="true" t="shared" si="52" ref="W32:W37">+U32*$T$40/$V$40</f>
        <v>0.5238267122257406</v>
      </c>
      <c r="X32" s="11">
        <f aca="true" t="shared" si="53" ref="X32:X37">+W32*T32</f>
        <v>160.29097394107663</v>
      </c>
      <c r="Y32">
        <v>305</v>
      </c>
      <c r="Z32">
        <v>304</v>
      </c>
      <c r="AA32" s="1">
        <f aca="true" t="shared" si="54" ref="AA32:AA37">IF(Z32&gt;0,+Q32*Y32/Z32,0)</f>
        <v>0.4841022086904538</v>
      </c>
      <c r="AB32" s="5">
        <f aca="true" t="shared" si="55" ref="AB32:AB37">+AA32*Z32</f>
        <v>147.16707144189795</v>
      </c>
      <c r="AC32" s="23">
        <f aca="true" t="shared" si="56" ref="AC32:AC37">+AA32*$Z$40/$AB$40</f>
        <v>1.0503514794534439</v>
      </c>
      <c r="AD32" s="5">
        <f aca="true" t="shared" si="57" ref="AD32:AD37">+AC32*Z32</f>
        <v>319.30684975384696</v>
      </c>
      <c r="AE32">
        <f aca="true" t="shared" si="58" ref="AE32:AE37">N32/M32</f>
        <v>0.9802371541501976</v>
      </c>
    </row>
    <row r="33" spans="1:31" ht="12.75">
      <c r="A33" s="32" t="s">
        <v>70</v>
      </c>
      <c r="B33" s="37">
        <v>2</v>
      </c>
      <c r="C33" s="37">
        <v>2</v>
      </c>
      <c r="D33" s="33">
        <v>0.007694974003466204</v>
      </c>
      <c r="E33" s="1">
        <f t="shared" si="28"/>
        <v>129.95495495495496</v>
      </c>
      <c r="F33">
        <v>17</v>
      </c>
      <c r="G33">
        <v>17</v>
      </c>
      <c r="H33">
        <v>91</v>
      </c>
      <c r="I33">
        <v>4</v>
      </c>
      <c r="J33">
        <v>9</v>
      </c>
      <c r="K33">
        <v>7</v>
      </c>
      <c r="M33">
        <f t="shared" si="44"/>
        <v>111</v>
      </c>
      <c r="N33">
        <f t="shared" si="45"/>
        <v>104</v>
      </c>
      <c r="O33" s="1">
        <f t="shared" si="46"/>
        <v>148.5199485199485</v>
      </c>
      <c r="P33" s="5">
        <f t="shared" si="47"/>
        <v>13515.315315315314</v>
      </c>
      <c r="Q33" s="23">
        <f t="shared" si="48"/>
        <v>0.4348413049176856</v>
      </c>
      <c r="R33" s="11">
        <f t="shared" si="49"/>
        <v>39.57055874750939</v>
      </c>
      <c r="S33">
        <v>122</v>
      </c>
      <c r="T33">
        <v>118</v>
      </c>
      <c r="U33" s="1">
        <f t="shared" si="50"/>
        <v>0.44958168813523425</v>
      </c>
      <c r="V33" s="5">
        <f t="shared" si="51"/>
        <v>53.050639199957644</v>
      </c>
      <c r="W33" s="23">
        <f t="shared" si="52"/>
        <v>0.4833351653576717</v>
      </c>
      <c r="X33" s="11">
        <f t="shared" si="53"/>
        <v>57.033549512205255</v>
      </c>
      <c r="Y33">
        <v>111</v>
      </c>
      <c r="Z33">
        <v>108</v>
      </c>
      <c r="AA33" s="1">
        <f t="shared" si="54"/>
        <v>0.44692023005428794</v>
      </c>
      <c r="AB33" s="5">
        <f t="shared" si="55"/>
        <v>48.2673848458631</v>
      </c>
      <c r="AC33" s="23">
        <f t="shared" si="56"/>
        <v>0.9696781307919109</v>
      </c>
      <c r="AD33" s="5">
        <f t="shared" si="57"/>
        <v>104.72523812552637</v>
      </c>
      <c r="AE33">
        <f t="shared" si="58"/>
        <v>0.9369369369369369</v>
      </c>
    </row>
    <row r="34" spans="1:31" ht="12.75">
      <c r="A34" s="32" t="s">
        <v>71</v>
      </c>
      <c r="B34" s="37">
        <v>2</v>
      </c>
      <c r="C34" s="37">
        <v>3</v>
      </c>
      <c r="D34" s="33">
        <v>0.006654077870695082</v>
      </c>
      <c r="E34" s="1">
        <f t="shared" si="28"/>
        <v>150.28378378378378</v>
      </c>
      <c r="F34">
        <v>26</v>
      </c>
      <c r="G34">
        <v>26</v>
      </c>
      <c r="H34">
        <v>134</v>
      </c>
      <c r="I34">
        <v>7</v>
      </c>
      <c r="J34">
        <v>2</v>
      </c>
      <c r="K34">
        <v>4</v>
      </c>
      <c r="L34">
        <v>1</v>
      </c>
      <c r="M34">
        <f t="shared" si="44"/>
        <v>148</v>
      </c>
      <c r="N34">
        <f t="shared" si="45"/>
        <v>143</v>
      </c>
      <c r="O34" s="1">
        <f t="shared" si="46"/>
        <v>160.37747075433643</v>
      </c>
      <c r="P34" s="5">
        <f t="shared" si="47"/>
        <v>21490.58108108108</v>
      </c>
      <c r="Q34" s="23">
        <f t="shared" si="48"/>
        <v>0.46955812574124767</v>
      </c>
      <c r="R34" s="11">
        <f t="shared" si="49"/>
        <v>62.92078884932719</v>
      </c>
      <c r="S34">
        <v>182</v>
      </c>
      <c r="T34">
        <v>173</v>
      </c>
      <c r="U34" s="1">
        <f t="shared" si="50"/>
        <v>0.4939860051150698</v>
      </c>
      <c r="V34" s="5">
        <f t="shared" si="51"/>
        <v>85.45957888490707</v>
      </c>
      <c r="W34" s="23">
        <f t="shared" si="52"/>
        <v>0.5310732482388131</v>
      </c>
      <c r="X34" s="11">
        <f t="shared" si="53"/>
        <v>91.87567194531466</v>
      </c>
      <c r="Y34">
        <v>186</v>
      </c>
      <c r="Z34">
        <v>183</v>
      </c>
      <c r="AA34" s="1">
        <f t="shared" si="54"/>
        <v>0.47725579993372713</v>
      </c>
      <c r="AB34" s="5">
        <f t="shared" si="55"/>
        <v>87.33781138787207</v>
      </c>
      <c r="AC34" s="23">
        <f t="shared" si="56"/>
        <v>1.0354968982565855</v>
      </c>
      <c r="AD34" s="5">
        <f t="shared" si="57"/>
        <v>189.49593238095514</v>
      </c>
      <c r="AE34">
        <f t="shared" si="58"/>
        <v>0.9662162162162162</v>
      </c>
    </row>
    <row r="35" spans="1:31" ht="12.75">
      <c r="A35" s="32" t="s">
        <v>72</v>
      </c>
      <c r="B35" s="37">
        <v>2</v>
      </c>
      <c r="C35" s="37">
        <v>4</v>
      </c>
      <c r="D35" s="33">
        <v>0.00858554049126529</v>
      </c>
      <c r="E35" s="1">
        <f t="shared" si="28"/>
        <v>116.47490347490347</v>
      </c>
      <c r="F35">
        <v>35</v>
      </c>
      <c r="G35">
        <v>35</v>
      </c>
      <c r="H35">
        <v>207</v>
      </c>
      <c r="I35">
        <v>4</v>
      </c>
      <c r="J35">
        <v>9</v>
      </c>
      <c r="K35">
        <v>11</v>
      </c>
      <c r="L35">
        <v>4</v>
      </c>
      <c r="M35">
        <f t="shared" si="44"/>
        <v>235</v>
      </c>
      <c r="N35">
        <f t="shared" si="45"/>
        <v>220</v>
      </c>
      <c r="O35" s="1">
        <f t="shared" si="46"/>
        <v>123.78975248540466</v>
      </c>
      <c r="P35" s="5">
        <f t="shared" si="47"/>
        <v>25624.478764478765</v>
      </c>
      <c r="Q35" s="23">
        <f t="shared" si="48"/>
        <v>0.362435471077211</v>
      </c>
      <c r="R35" s="11">
        <f t="shared" si="49"/>
        <v>75.02414251298268</v>
      </c>
      <c r="S35">
        <v>269</v>
      </c>
      <c r="T35">
        <v>259</v>
      </c>
      <c r="U35" s="1">
        <f t="shared" si="50"/>
        <v>0.3764291186091497</v>
      </c>
      <c r="V35" s="5">
        <f t="shared" si="51"/>
        <v>97.49514171976976</v>
      </c>
      <c r="W35" s="23">
        <f t="shared" si="52"/>
        <v>0.40469048248617273</v>
      </c>
      <c r="X35" s="11">
        <f t="shared" si="53"/>
        <v>104.81483496391874</v>
      </c>
      <c r="Y35">
        <v>270</v>
      </c>
      <c r="Z35">
        <v>267</v>
      </c>
      <c r="AA35" s="1">
        <f t="shared" si="54"/>
        <v>0.3665077797409999</v>
      </c>
      <c r="AB35" s="5">
        <f t="shared" si="55"/>
        <v>97.85757719084698</v>
      </c>
      <c r="AC35" s="23">
        <f t="shared" si="56"/>
        <v>0.795208081622924</v>
      </c>
      <c r="AD35" s="5">
        <f t="shared" si="57"/>
        <v>212.32055779332072</v>
      </c>
      <c r="AE35">
        <f t="shared" si="58"/>
        <v>0.9361702127659575</v>
      </c>
    </row>
    <row r="36" spans="1:31" ht="12.75">
      <c r="A36" s="32" t="s">
        <v>73</v>
      </c>
      <c r="B36" s="37">
        <v>2</v>
      </c>
      <c r="C36" s="37">
        <v>5</v>
      </c>
      <c r="D36" s="33">
        <v>0.007115840759023015</v>
      </c>
      <c r="E36" s="1">
        <f t="shared" si="28"/>
        <v>140.53153153153153</v>
      </c>
      <c r="F36">
        <v>20</v>
      </c>
      <c r="G36">
        <v>20</v>
      </c>
      <c r="H36">
        <v>94</v>
      </c>
      <c r="I36" t="s">
        <v>68</v>
      </c>
      <c r="J36">
        <v>9</v>
      </c>
      <c r="K36">
        <v>7</v>
      </c>
      <c r="L36">
        <v>1</v>
      </c>
      <c r="M36">
        <f t="shared" si="44"/>
        <v>111</v>
      </c>
      <c r="N36">
        <f t="shared" si="45"/>
        <v>103</v>
      </c>
      <c r="O36" s="1">
        <f t="shared" si="46"/>
        <v>153.98667816752922</v>
      </c>
      <c r="P36" s="5">
        <f t="shared" si="47"/>
        <v>14474.747747747746</v>
      </c>
      <c r="Q36" s="23">
        <f t="shared" si="48"/>
        <v>0.4508469652836862</v>
      </c>
      <c r="R36" s="11">
        <f t="shared" si="49"/>
        <v>42.3796147366665</v>
      </c>
      <c r="S36">
        <v>122</v>
      </c>
      <c r="T36">
        <v>115</v>
      </c>
      <c r="U36" s="1">
        <f t="shared" si="50"/>
        <v>0.4782898240400845</v>
      </c>
      <c r="V36" s="5">
        <f t="shared" si="51"/>
        <v>55.00332976460972</v>
      </c>
      <c r="W36" s="23">
        <f t="shared" si="52"/>
        <v>0.5141986368487692</v>
      </c>
      <c r="X36" s="11">
        <f t="shared" si="53"/>
        <v>59.13284323760846</v>
      </c>
      <c r="Y36">
        <v>116</v>
      </c>
      <c r="Z36">
        <v>113</v>
      </c>
      <c r="AA36" s="1">
        <f t="shared" si="54"/>
        <v>0.4628163537425451</v>
      </c>
      <c r="AB36" s="5">
        <f t="shared" si="55"/>
        <v>52.298247972907596</v>
      </c>
      <c r="AC36" s="23">
        <f t="shared" si="56"/>
        <v>1.004167783459891</v>
      </c>
      <c r="AD36" s="5">
        <f t="shared" si="57"/>
        <v>113.47095953096768</v>
      </c>
      <c r="AE36">
        <f t="shared" si="58"/>
        <v>0.9279279279279279</v>
      </c>
    </row>
    <row r="37" spans="1:31" ht="12.75">
      <c r="A37" s="32" t="s">
        <v>74</v>
      </c>
      <c r="B37" s="37">
        <v>2</v>
      </c>
      <c r="C37" s="37">
        <v>6</v>
      </c>
      <c r="D37" s="33">
        <v>0.005991541353383458</v>
      </c>
      <c r="E37" s="1">
        <f t="shared" si="28"/>
        <v>166.90196078431373</v>
      </c>
      <c r="F37">
        <v>30</v>
      </c>
      <c r="G37">
        <v>30</v>
      </c>
      <c r="H37">
        <v>162</v>
      </c>
      <c r="I37" t="s">
        <v>68</v>
      </c>
      <c r="J37">
        <v>8</v>
      </c>
      <c r="K37">
        <v>5</v>
      </c>
      <c r="L37">
        <v>2</v>
      </c>
      <c r="M37">
        <f t="shared" si="44"/>
        <v>177</v>
      </c>
      <c r="N37">
        <f t="shared" si="45"/>
        <v>170</v>
      </c>
      <c r="O37" s="1">
        <f t="shared" si="46"/>
        <v>175.1440329218107</v>
      </c>
      <c r="P37" s="5">
        <f t="shared" si="47"/>
        <v>28373.333333333332</v>
      </c>
      <c r="Q37" s="23">
        <f t="shared" si="48"/>
        <v>0.5127921237734392</v>
      </c>
      <c r="R37" s="11">
        <f t="shared" si="49"/>
        <v>83.07232405129714</v>
      </c>
      <c r="S37">
        <v>209</v>
      </c>
      <c r="T37">
        <v>203</v>
      </c>
      <c r="U37" s="1">
        <f t="shared" si="50"/>
        <v>0.5279485412248709</v>
      </c>
      <c r="V37" s="5">
        <f t="shared" si="51"/>
        <v>107.1735538686488</v>
      </c>
      <c r="W37" s="23">
        <f t="shared" si="52"/>
        <v>0.567585607260115</v>
      </c>
      <c r="X37" s="11">
        <f t="shared" si="53"/>
        <v>115.21987827380335</v>
      </c>
      <c r="Y37">
        <v>200</v>
      </c>
      <c r="Z37">
        <v>196</v>
      </c>
      <c r="AA37" s="1">
        <f t="shared" si="54"/>
        <v>0.5232572691565706</v>
      </c>
      <c r="AB37" s="5">
        <f t="shared" si="55"/>
        <v>102.55842475468783</v>
      </c>
      <c r="AC37" s="23">
        <f t="shared" si="56"/>
        <v>1.1353058030454108</v>
      </c>
      <c r="AD37" s="5">
        <f t="shared" si="57"/>
        <v>222.51993739690053</v>
      </c>
      <c r="AE37">
        <f t="shared" si="58"/>
        <v>0.96045197740113</v>
      </c>
    </row>
    <row r="38" spans="1:30" ht="12.75">
      <c r="A38" s="3"/>
      <c r="B38" s="3"/>
      <c r="C38" s="3"/>
      <c r="D38" s="1"/>
      <c r="P38" s="5"/>
      <c r="R38" s="5"/>
      <c r="V38" s="5"/>
      <c r="X38" s="5"/>
      <c r="AB38" s="5"/>
      <c r="AD38" s="5"/>
    </row>
    <row r="39" spans="16:30" ht="12.75">
      <c r="P39" s="5"/>
      <c r="R39" s="5"/>
      <c r="V39" s="5"/>
      <c r="X39" s="5"/>
      <c r="AB39" s="5"/>
      <c r="AD39" s="5"/>
    </row>
    <row r="40" spans="1:30" s="46" customFormat="1" ht="12.75">
      <c r="A40" s="46" t="s">
        <v>14</v>
      </c>
      <c r="F40" s="47">
        <f aca="true" t="shared" si="59" ref="F40:L40">SUM(F8:F38)</f>
        <v>804</v>
      </c>
      <c r="G40" s="47">
        <f t="shared" si="59"/>
        <v>804</v>
      </c>
      <c r="H40" s="47">
        <f t="shared" si="59"/>
        <v>7014</v>
      </c>
      <c r="I40" s="47">
        <f t="shared" si="59"/>
        <v>136</v>
      </c>
      <c r="J40" s="47">
        <f t="shared" si="59"/>
        <v>307</v>
      </c>
      <c r="K40" s="47">
        <f t="shared" si="59"/>
        <v>403</v>
      </c>
      <c r="L40" s="47">
        <f t="shared" si="59"/>
        <v>114</v>
      </c>
      <c r="M40" s="47">
        <f>SUM(M8:M38)</f>
        <v>7974</v>
      </c>
      <c r="N40" s="47">
        <f>SUM(N8:N38)</f>
        <v>7457</v>
      </c>
      <c r="P40" s="47">
        <f>SUM(P8:P38)</f>
        <v>2395630.1003100746</v>
      </c>
      <c r="R40" s="47">
        <f>SUM(R8:R38)</f>
        <v>7013.999999999999</v>
      </c>
      <c r="S40" s="47">
        <f>SUM(S8:S38)</f>
        <v>5850</v>
      </c>
      <c r="T40" s="47">
        <f>SUM(T8:T38)</f>
        <v>5589</v>
      </c>
      <c r="V40" s="47">
        <f>SUM(V8:V38)</f>
        <v>5198.6948914184595</v>
      </c>
      <c r="X40" s="47">
        <f>SUM(X8:X38)</f>
        <v>5588.999999999999</v>
      </c>
      <c r="Y40" s="47">
        <f>SUM(Y8:Y38)</f>
        <v>2620</v>
      </c>
      <c r="Z40" s="47">
        <f>SUM(Z8:Z38)</f>
        <v>2585</v>
      </c>
      <c r="AB40" s="47">
        <f>SUM(AB8:AB38)</f>
        <v>1191.4147158777728</v>
      </c>
      <c r="AD40" s="47">
        <f>SUM(AD8:AD38)</f>
        <v>2584.9999999999995</v>
      </c>
    </row>
    <row r="41" ht="12.75">
      <c r="P41" t="s">
        <v>68</v>
      </c>
    </row>
    <row r="42" spans="1:3" ht="12.75">
      <c r="A42" s="27" t="s">
        <v>22</v>
      </c>
      <c r="B42" s="27"/>
      <c r="C42" s="27"/>
    </row>
    <row r="43" spans="1:3" ht="12.75">
      <c r="A43" s="26" t="s">
        <v>23</v>
      </c>
      <c r="B43" s="26"/>
      <c r="C43" s="26"/>
    </row>
  </sheetData>
  <mergeCells count="4">
    <mergeCell ref="D3:G3"/>
    <mergeCell ref="H3:R3"/>
    <mergeCell ref="S3:X3"/>
    <mergeCell ref="Y3:AD3"/>
  </mergeCells>
  <printOptions gridLines="1"/>
  <pageMargins left="0.75" right="0.75" top="1" bottom="1" header="0.5" footer="0.5"/>
  <pageSetup horizontalDpi="300" verticalDpi="300" orientation="landscape" paperSize="9" scale="61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3" sqref="F3:F26"/>
    </sheetView>
  </sheetViews>
  <sheetFormatPr defaultColWidth="9.140625" defaultRowHeight="12.75"/>
  <cols>
    <col min="1" max="1" width="23.421875" style="0" customWidth="1"/>
  </cols>
  <sheetData>
    <row r="1" ht="12.75">
      <c r="A1" s="54" t="s">
        <v>96</v>
      </c>
    </row>
    <row r="2" spans="1:6" ht="29.25" customHeight="1">
      <c r="A2" s="43" t="s">
        <v>77</v>
      </c>
      <c r="B2" s="14" t="s">
        <v>61</v>
      </c>
      <c r="C2" s="14" t="s">
        <v>62</v>
      </c>
      <c r="D2" t="s">
        <v>40</v>
      </c>
      <c r="E2" t="s">
        <v>46</v>
      </c>
      <c r="F2" t="s">
        <v>52</v>
      </c>
    </row>
    <row r="3" spans="1:6" ht="12.75">
      <c r="A3" s="44" t="s">
        <v>79</v>
      </c>
      <c r="B3" s="37">
        <v>1</v>
      </c>
      <c r="C3" s="37">
        <v>1</v>
      </c>
      <c r="D3">
        <v>1.2056467697868896</v>
      </c>
      <c r="E3">
        <v>1.2529262912483128</v>
      </c>
      <c r="F3">
        <v>0</v>
      </c>
    </row>
    <row r="4" spans="1:6" ht="12.75">
      <c r="A4" s="44" t="s">
        <v>79</v>
      </c>
      <c r="B4" s="37">
        <v>1</v>
      </c>
      <c r="C4" s="37">
        <v>2</v>
      </c>
      <c r="D4">
        <v>1.2820808350439545</v>
      </c>
      <c r="E4">
        <v>1.3358372903654383</v>
      </c>
      <c r="F4">
        <v>0</v>
      </c>
    </row>
    <row r="5" spans="1:6" ht="12.75">
      <c r="A5" s="44" t="s">
        <v>79</v>
      </c>
      <c r="B5" s="37">
        <v>1</v>
      </c>
      <c r="C5" s="37">
        <v>3</v>
      </c>
      <c r="D5">
        <v>0.9288935228891948</v>
      </c>
      <c r="E5">
        <v>1.1717101443136475</v>
      </c>
      <c r="F5">
        <v>0</v>
      </c>
    </row>
    <row r="6" spans="1:6" ht="12.75">
      <c r="A6" s="44" t="s">
        <v>79</v>
      </c>
      <c r="B6" s="37">
        <v>1</v>
      </c>
      <c r="C6" s="37">
        <v>4</v>
      </c>
      <c r="D6">
        <v>1.4142930173861148</v>
      </c>
      <c r="E6">
        <v>1.6420036356746834</v>
      </c>
      <c r="F6">
        <v>0</v>
      </c>
    </row>
    <row r="7" spans="1:6" ht="12.75">
      <c r="A7" s="44" t="s">
        <v>79</v>
      </c>
      <c r="B7" s="37">
        <v>1</v>
      </c>
      <c r="C7" s="37">
        <v>5</v>
      </c>
      <c r="D7">
        <v>1.4688942149921762</v>
      </c>
      <c r="E7">
        <v>1.6499359584228581</v>
      </c>
      <c r="F7">
        <v>0</v>
      </c>
    </row>
    <row r="8" spans="1:6" ht="12.75">
      <c r="A8" s="44" t="s">
        <v>79</v>
      </c>
      <c r="B8" s="37">
        <v>1</v>
      </c>
      <c r="C8" s="37">
        <v>6</v>
      </c>
      <c r="D8">
        <v>1.0377801345852555</v>
      </c>
      <c r="E8">
        <v>1.0854779359460762</v>
      </c>
      <c r="F8">
        <v>0</v>
      </c>
    </row>
    <row r="9" spans="1:6" ht="12.75">
      <c r="A9" s="44" t="s">
        <v>79</v>
      </c>
      <c r="B9" s="37">
        <v>2</v>
      </c>
      <c r="C9" s="37">
        <v>1</v>
      </c>
      <c r="D9">
        <v>1.4125465647319935</v>
      </c>
      <c r="E9">
        <v>1.4628999330042487</v>
      </c>
      <c r="F9">
        <v>0</v>
      </c>
    </row>
    <row r="10" spans="1:6" ht="12.75">
      <c r="A10" s="44" t="s">
        <v>79</v>
      </c>
      <c r="B10" s="37">
        <v>2</v>
      </c>
      <c r="C10" s="37">
        <v>2</v>
      </c>
      <c r="D10">
        <v>0.7561466677270117</v>
      </c>
      <c r="E10">
        <v>0.8326882530309041</v>
      </c>
      <c r="F10">
        <v>0</v>
      </c>
    </row>
    <row r="11" spans="1:6" ht="12.75">
      <c r="A11" s="44" t="s">
        <v>79</v>
      </c>
      <c r="B11" s="37">
        <v>2</v>
      </c>
      <c r="C11" s="37">
        <v>3</v>
      </c>
      <c r="D11">
        <v>1.584939413686371</v>
      </c>
      <c r="E11">
        <v>1.5708386204472669</v>
      </c>
      <c r="F11">
        <v>0</v>
      </c>
    </row>
    <row r="12" spans="1:6" ht="12.75">
      <c r="A12" s="44" t="s">
        <v>79</v>
      </c>
      <c r="B12" s="37">
        <v>2</v>
      </c>
      <c r="C12" s="37">
        <v>4</v>
      </c>
      <c r="D12">
        <v>0.7034868754562004</v>
      </c>
      <c r="E12">
        <v>0.7289203239122013</v>
      </c>
      <c r="F12">
        <v>0</v>
      </c>
    </row>
    <row r="13" spans="1:6" ht="12.75">
      <c r="A13" s="44" t="s">
        <v>79</v>
      </c>
      <c r="B13" s="37">
        <v>2</v>
      </c>
      <c r="C13" s="37">
        <v>5</v>
      </c>
      <c r="D13">
        <v>3.4814420255134753</v>
      </c>
      <c r="E13">
        <v>3.4504685423936916</v>
      </c>
      <c r="F13">
        <v>0</v>
      </c>
    </row>
    <row r="14" spans="1:6" ht="12.75">
      <c r="A14" s="44" t="s">
        <v>79</v>
      </c>
      <c r="B14" s="37">
        <v>2</v>
      </c>
      <c r="C14" s="37">
        <v>6</v>
      </c>
      <c r="D14">
        <v>1.064581531110402</v>
      </c>
      <c r="E14">
        <v>1.135499577035951</v>
      </c>
      <c r="F14">
        <v>0</v>
      </c>
    </row>
    <row r="15" spans="1:6" ht="12.75">
      <c r="A15" s="44" t="s">
        <v>78</v>
      </c>
      <c r="B15" s="37">
        <v>1</v>
      </c>
      <c r="C15" s="37">
        <v>1</v>
      </c>
      <c r="D15">
        <v>0.5953866791651687</v>
      </c>
      <c r="E15">
        <v>0.5970729887313955</v>
      </c>
      <c r="F15">
        <v>0.7725525246960844</v>
      </c>
    </row>
    <row r="16" spans="1:6" ht="12.75">
      <c r="A16" s="44" t="s">
        <v>78</v>
      </c>
      <c r="B16" s="37">
        <v>1</v>
      </c>
      <c r="C16" s="37">
        <v>2</v>
      </c>
      <c r="D16">
        <v>0.6637491831793656</v>
      </c>
      <c r="E16">
        <v>0.7025518228091954</v>
      </c>
      <c r="F16">
        <v>0.879358858683284</v>
      </c>
    </row>
    <row r="17" spans="1:6" ht="12.75">
      <c r="A17" s="44" t="s">
        <v>78</v>
      </c>
      <c r="B17" s="37">
        <v>1</v>
      </c>
      <c r="C17" s="37">
        <v>3</v>
      </c>
      <c r="D17">
        <v>2.6339857429871687</v>
      </c>
      <c r="E17">
        <v>2.61055185773207</v>
      </c>
      <c r="F17">
        <v>3.401255031168008</v>
      </c>
    </row>
    <row r="18" spans="1:6" ht="12.75">
      <c r="A18" s="44" t="s">
        <v>78</v>
      </c>
      <c r="B18" s="37">
        <v>1</v>
      </c>
      <c r="C18" s="37">
        <v>4</v>
      </c>
      <c r="D18">
        <v>1.1395558286890275</v>
      </c>
      <c r="E18">
        <v>1.2235356219948395</v>
      </c>
      <c r="F18">
        <v>1.5532539973551285</v>
      </c>
    </row>
    <row r="19" spans="1:6" ht="12.75">
      <c r="A19" s="44" t="s">
        <v>78</v>
      </c>
      <c r="B19" s="37">
        <v>1</v>
      </c>
      <c r="C19" s="37">
        <v>5</v>
      </c>
      <c r="D19">
        <v>0.7136823374193337</v>
      </c>
      <c r="E19">
        <v>0.7342789064236331</v>
      </c>
      <c r="F19">
        <v>0.9291289813674423</v>
      </c>
    </row>
    <row r="20" spans="1:6" ht="12.75">
      <c r="A20" s="44" t="s">
        <v>78</v>
      </c>
      <c r="B20" s="37">
        <v>1</v>
      </c>
      <c r="C20" s="37">
        <v>6</v>
      </c>
      <c r="D20">
        <v>0.7562105878254334</v>
      </c>
      <c r="E20">
        <v>0.8189329208426696</v>
      </c>
      <c r="F20">
        <v>1.0155513089788786</v>
      </c>
    </row>
    <row r="21" spans="1:6" ht="12.75">
      <c r="A21" s="44" t="s">
        <v>78</v>
      </c>
      <c r="B21" s="37">
        <v>2</v>
      </c>
      <c r="C21" s="37">
        <v>1</v>
      </c>
      <c r="D21">
        <v>1.28597673502725</v>
      </c>
      <c r="E21">
        <v>1.3072161383478125</v>
      </c>
      <c r="F21">
        <v>1.6605765052532215</v>
      </c>
    </row>
    <row r="22" spans="1:6" ht="12.75">
      <c r="A22" s="44" t="s">
        <v>78</v>
      </c>
      <c r="B22" s="37">
        <v>2</v>
      </c>
      <c r="C22" s="37">
        <v>2</v>
      </c>
      <c r="D22">
        <v>0.39434699725272493</v>
      </c>
      <c r="E22">
        <v>0.41978960172306173</v>
      </c>
      <c r="F22">
        <v>0.5092186668067176</v>
      </c>
    </row>
    <row r="23" spans="1:6" ht="12.75">
      <c r="A23" s="44" t="s">
        <v>78</v>
      </c>
      <c r="B23" s="37">
        <v>2</v>
      </c>
      <c r="C23" s="37">
        <v>3</v>
      </c>
      <c r="D23">
        <v>1.2406454586533766</v>
      </c>
      <c r="E23">
        <v>1.2787920694397674</v>
      </c>
      <c r="F23">
        <v>1.6020404132313082</v>
      </c>
    </row>
    <row r="24" spans="1:6" ht="12.75">
      <c r="A24" s="44" t="s">
        <v>78</v>
      </c>
      <c r="B24" s="37">
        <v>2</v>
      </c>
      <c r="C24" s="37">
        <v>4</v>
      </c>
      <c r="D24">
        <v>0.9508723235553153</v>
      </c>
      <c r="E24">
        <v>1.020947048445502</v>
      </c>
      <c r="F24">
        <v>1.227857547483576</v>
      </c>
    </row>
    <row r="25" spans="1:6" ht="12.75">
      <c r="A25" s="44" t="s">
        <v>78</v>
      </c>
      <c r="B25" s="37">
        <v>2</v>
      </c>
      <c r="C25" s="37">
        <v>5</v>
      </c>
      <c r="D25">
        <v>0.6171415871250129</v>
      </c>
      <c r="E25">
        <v>0.6524277750724914</v>
      </c>
      <c r="F25">
        <v>0.8367580312185063</v>
      </c>
    </row>
    <row r="26" spans="1:6" ht="12.75">
      <c r="A26" s="44" t="s">
        <v>78</v>
      </c>
      <c r="B26" s="37">
        <v>2</v>
      </c>
      <c r="C26" s="37">
        <v>6</v>
      </c>
      <c r="D26">
        <v>0.8105653781647644</v>
      </c>
      <c r="E26">
        <v>0.871563290028392</v>
      </c>
      <c r="F26">
        <v>1.1087709343189376</v>
      </c>
    </row>
    <row r="28" ht="12.75">
      <c r="A28" s="53" t="s">
        <v>97</v>
      </c>
    </row>
    <row r="29" spans="1:6" ht="22.5">
      <c r="A29" s="43" t="s">
        <v>77</v>
      </c>
      <c r="B29" s="42" t="s">
        <v>61</v>
      </c>
      <c r="C29" s="42" t="s">
        <v>62</v>
      </c>
      <c r="D29" s="42" t="s">
        <v>40</v>
      </c>
      <c r="E29" s="41" t="s">
        <v>46</v>
      </c>
      <c r="F29" s="41" t="s">
        <v>52</v>
      </c>
    </row>
    <row r="30" spans="1:6" ht="12.75">
      <c r="A30" s="44" t="s">
        <v>79</v>
      </c>
      <c r="B30" s="44">
        <v>1</v>
      </c>
      <c r="C30" s="44">
        <v>1</v>
      </c>
      <c r="D30" s="45">
        <v>1.3180541649993816</v>
      </c>
      <c r="E30" s="45">
        <v>1.4688150814128897</v>
      </c>
      <c r="F30" s="44">
        <v>0</v>
      </c>
    </row>
    <row r="31" spans="1:6" ht="12.75">
      <c r="A31" s="44" t="s">
        <v>79</v>
      </c>
      <c r="B31" s="44">
        <v>1</v>
      </c>
      <c r="C31" s="44">
        <v>2</v>
      </c>
      <c r="D31" s="45">
        <v>1.2924618346232961</v>
      </c>
      <c r="E31" s="45">
        <v>1.4144079558220959</v>
      </c>
      <c r="F31" s="44">
        <v>0</v>
      </c>
    </row>
    <row r="32" spans="1:6" ht="12.75">
      <c r="A32" s="44" t="s">
        <v>79</v>
      </c>
      <c r="B32" s="44">
        <v>1</v>
      </c>
      <c r="C32" s="44">
        <v>3</v>
      </c>
      <c r="D32" s="45">
        <v>1.1893998801935541</v>
      </c>
      <c r="E32" s="45">
        <v>1.304616606168478</v>
      </c>
      <c r="F32" s="44">
        <v>0</v>
      </c>
    </row>
    <row r="33" spans="1:6" ht="12.75">
      <c r="A33" s="44" t="s">
        <v>79</v>
      </c>
      <c r="B33" s="44">
        <v>1</v>
      </c>
      <c r="C33" s="44">
        <v>4</v>
      </c>
      <c r="D33" s="45">
        <v>1.1703512851892577</v>
      </c>
      <c r="E33" s="45">
        <v>1.406244043500045</v>
      </c>
      <c r="F33" s="44">
        <v>0</v>
      </c>
    </row>
    <row r="34" spans="1:6" ht="12.75">
      <c r="A34" s="44" t="s">
        <v>79</v>
      </c>
      <c r="B34" s="44">
        <v>1</v>
      </c>
      <c r="C34" s="44">
        <v>5</v>
      </c>
      <c r="D34" s="45">
        <v>1.502328167675112</v>
      </c>
      <c r="E34" s="45">
        <v>1.7193204786522267</v>
      </c>
      <c r="F34" s="44">
        <v>0</v>
      </c>
    </row>
    <row r="35" spans="1:6" ht="12.75">
      <c r="A35" s="44" t="s">
        <v>79</v>
      </c>
      <c r="B35" s="44">
        <v>1</v>
      </c>
      <c r="C35" s="44">
        <v>6</v>
      </c>
      <c r="D35" s="45">
        <v>1.1457328691284283</v>
      </c>
      <c r="E35" s="45">
        <v>1.309038027059513</v>
      </c>
      <c r="F35" s="44">
        <v>0</v>
      </c>
    </row>
    <row r="36" spans="1:6" ht="12.75">
      <c r="A36" s="44" t="s">
        <v>79</v>
      </c>
      <c r="B36" s="44">
        <v>2</v>
      </c>
      <c r="C36" s="44">
        <v>1</v>
      </c>
      <c r="D36" s="45">
        <v>1.2453019463974264</v>
      </c>
      <c r="E36" s="45">
        <v>1.4224708833698163</v>
      </c>
      <c r="F36" s="44">
        <v>0</v>
      </c>
    </row>
    <row r="37" spans="1:6" ht="12.75">
      <c r="A37" s="44" t="s">
        <v>79</v>
      </c>
      <c r="B37" s="44">
        <v>2</v>
      </c>
      <c r="C37" s="44">
        <v>2</v>
      </c>
      <c r="D37" s="45">
        <v>1.2118899794910218</v>
      </c>
      <c r="E37" s="45">
        <v>1.4636200720527195</v>
      </c>
      <c r="F37" s="44">
        <v>0</v>
      </c>
    </row>
    <row r="38" spans="1:6" ht="12.75">
      <c r="A38" s="44" t="s">
        <v>79</v>
      </c>
      <c r="B38" s="44">
        <v>2</v>
      </c>
      <c r="C38" s="44">
        <v>3</v>
      </c>
      <c r="D38" s="45">
        <v>1.1317202749611104</v>
      </c>
      <c r="E38" s="45">
        <v>1.275906304057036</v>
      </c>
      <c r="F38" s="44">
        <v>0</v>
      </c>
    </row>
    <row r="39" spans="1:6" ht="12.75">
      <c r="A39" s="44" t="s">
        <v>79</v>
      </c>
      <c r="B39" s="44">
        <v>2</v>
      </c>
      <c r="C39" s="44">
        <v>4</v>
      </c>
      <c r="D39" s="45">
        <v>1.0773240175242211</v>
      </c>
      <c r="E39" s="45">
        <v>1.268302537035421</v>
      </c>
      <c r="F39" s="44">
        <v>0</v>
      </c>
    </row>
    <row r="40" spans="1:6" ht="12.75">
      <c r="A40" s="44" t="s">
        <v>79</v>
      </c>
      <c r="B40" s="44">
        <v>2</v>
      </c>
      <c r="C40" s="44">
        <v>5</v>
      </c>
      <c r="D40" s="45">
        <v>1.1788906726053638</v>
      </c>
      <c r="E40" s="45">
        <v>1.4413555641568905</v>
      </c>
      <c r="F40" s="44">
        <v>0</v>
      </c>
    </row>
    <row r="41" spans="1:6" ht="12.75">
      <c r="A41" s="44" t="s">
        <v>79</v>
      </c>
      <c r="B41" s="44">
        <v>2</v>
      </c>
      <c r="C41" s="44">
        <v>6</v>
      </c>
      <c r="D41" s="45">
        <v>1.2825176294309435</v>
      </c>
      <c r="E41" s="45">
        <v>1.454703440473125</v>
      </c>
      <c r="F41" s="44">
        <v>0</v>
      </c>
    </row>
    <row r="42" spans="1:6" ht="12.75">
      <c r="A42" s="44" t="s">
        <v>78</v>
      </c>
      <c r="B42" s="44">
        <v>1</v>
      </c>
      <c r="C42" s="44">
        <v>1</v>
      </c>
      <c r="D42" s="45">
        <v>0.4694072726535883</v>
      </c>
      <c r="E42" s="45">
        <v>0.5131307048048455</v>
      </c>
      <c r="F42" s="45">
        <v>1.0236379195033791</v>
      </c>
    </row>
    <row r="43" spans="1:6" ht="12.75">
      <c r="A43" s="44" t="s">
        <v>78</v>
      </c>
      <c r="B43" s="44">
        <v>1</v>
      </c>
      <c r="C43" s="44">
        <v>2</v>
      </c>
      <c r="D43" s="45">
        <v>0.5022784954826087</v>
      </c>
      <c r="E43" s="45">
        <v>0.5435525975281137</v>
      </c>
      <c r="F43" s="45">
        <v>1.096557249981262</v>
      </c>
    </row>
    <row r="44" spans="1:6" ht="12.75">
      <c r="A44" s="44" t="s">
        <v>78</v>
      </c>
      <c r="B44" s="44">
        <v>1</v>
      </c>
      <c r="C44" s="44">
        <v>3</v>
      </c>
      <c r="D44" s="45">
        <v>0.43321802384963554</v>
      </c>
      <c r="E44" s="45">
        <v>0.46574295777434543</v>
      </c>
      <c r="F44" s="45">
        <v>0.9399485978534743</v>
      </c>
    </row>
    <row r="45" spans="1:6" ht="12.75">
      <c r="A45" s="44" t="s">
        <v>78</v>
      </c>
      <c r="B45" s="44">
        <v>1</v>
      </c>
      <c r="C45" s="44">
        <v>4</v>
      </c>
      <c r="D45" s="45">
        <v>0.3959842214447185</v>
      </c>
      <c r="E45" s="45">
        <v>0.45768433052153007</v>
      </c>
      <c r="F45" s="45">
        <v>0.8869774309760211</v>
      </c>
    </row>
    <row r="46" spans="1:6" ht="12.75">
      <c r="A46" s="44" t="s">
        <v>78</v>
      </c>
      <c r="B46" s="44">
        <v>1</v>
      </c>
      <c r="C46" s="44">
        <v>5</v>
      </c>
      <c r="D46" s="45">
        <v>0.447311320296054</v>
      </c>
      <c r="E46" s="45">
        <v>0.4848361008539991</v>
      </c>
      <c r="F46" s="45">
        <v>0.9705266751832905</v>
      </c>
    </row>
    <row r="47" spans="1:6" ht="12.75">
      <c r="A47" s="44" t="s">
        <v>78</v>
      </c>
      <c r="B47" s="44">
        <v>1</v>
      </c>
      <c r="C47" s="44">
        <v>6</v>
      </c>
      <c r="D47" s="45">
        <v>0.4748182979695184</v>
      </c>
      <c r="E47" s="45">
        <v>0.5307691211978702</v>
      </c>
      <c r="F47" s="45">
        <v>1.0582030659412107</v>
      </c>
    </row>
    <row r="48" spans="1:6" ht="12.75">
      <c r="A48" s="44" t="s">
        <v>78</v>
      </c>
      <c r="B48" s="44">
        <v>2</v>
      </c>
      <c r="C48" s="44">
        <v>1</v>
      </c>
      <c r="D48" s="45">
        <v>0.4825149883340916</v>
      </c>
      <c r="E48" s="45">
        <v>0.5238267122257406</v>
      </c>
      <c r="F48" s="45">
        <v>1.0503514794534439</v>
      </c>
    </row>
    <row r="49" spans="1:6" ht="12.75">
      <c r="A49" s="44" t="s">
        <v>78</v>
      </c>
      <c r="B49" s="44">
        <v>2</v>
      </c>
      <c r="C49" s="44">
        <v>2</v>
      </c>
      <c r="D49" s="45">
        <v>0.4348413049176856</v>
      </c>
      <c r="E49" s="45">
        <v>0.4833351653576717</v>
      </c>
      <c r="F49" s="45">
        <v>0.9696781307919109</v>
      </c>
    </row>
    <row r="50" spans="1:6" ht="12.75">
      <c r="A50" s="44" t="s">
        <v>78</v>
      </c>
      <c r="B50" s="44">
        <v>2</v>
      </c>
      <c r="C50" s="44">
        <v>3</v>
      </c>
      <c r="D50" s="45">
        <v>0.46955812574124767</v>
      </c>
      <c r="E50" s="45">
        <v>0.5310732482388131</v>
      </c>
      <c r="F50" s="45">
        <v>1.0354968982565855</v>
      </c>
    </row>
    <row r="51" spans="1:6" ht="12.75">
      <c r="A51" s="44" t="s">
        <v>78</v>
      </c>
      <c r="B51" s="44">
        <v>2</v>
      </c>
      <c r="C51" s="44">
        <v>4</v>
      </c>
      <c r="D51" s="45">
        <v>0.362435471077211</v>
      </c>
      <c r="E51" s="45">
        <v>0.40469048248617273</v>
      </c>
      <c r="F51" s="45">
        <v>0.795208081622924</v>
      </c>
    </row>
    <row r="52" spans="1:6" ht="12.75">
      <c r="A52" s="44" t="s">
        <v>78</v>
      </c>
      <c r="B52" s="44">
        <v>2</v>
      </c>
      <c r="C52" s="44">
        <v>5</v>
      </c>
      <c r="D52" s="45">
        <v>0.4508469652836862</v>
      </c>
      <c r="E52" s="45">
        <v>0.5141986368487692</v>
      </c>
      <c r="F52" s="45">
        <v>1.004167783459891</v>
      </c>
    </row>
    <row r="53" spans="1:6" ht="12.75">
      <c r="A53" s="44" t="s">
        <v>78</v>
      </c>
      <c r="B53" s="44">
        <v>2</v>
      </c>
      <c r="C53" s="44">
        <v>6</v>
      </c>
      <c r="D53" s="45">
        <v>0.5127921237734392</v>
      </c>
      <c r="E53" s="45">
        <v>0.567585607260115</v>
      </c>
      <c r="F53" s="45">
        <v>1.1353058030454108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3"/>
  <sheetViews>
    <sheetView tabSelected="1" workbookViewId="0" topLeftCell="A10">
      <selection activeCell="A22" sqref="A22:IV23"/>
    </sheetView>
  </sheetViews>
  <sheetFormatPr defaultColWidth="9.140625" defaultRowHeight="12.75"/>
  <cols>
    <col min="1" max="1" width="25.7109375" style="0" customWidth="1"/>
    <col min="2" max="2" width="6.28125" style="0" customWidth="1"/>
    <col min="3" max="3" width="7.140625" style="0" bestFit="1" customWidth="1"/>
    <col min="4" max="4" width="8.7109375" style="0" customWidth="1"/>
    <col min="5" max="5" width="12.7109375" style="0" customWidth="1"/>
    <col min="6" max="14" width="10.7109375" style="0" customWidth="1"/>
    <col min="15" max="17" width="12.7109375" style="0" customWidth="1"/>
    <col min="18" max="20" width="10.7109375" style="0" customWidth="1"/>
    <col min="21" max="23" width="12.7109375" style="0" customWidth="1"/>
    <col min="24" max="26" width="10.7109375" style="0" customWidth="1"/>
    <col min="27" max="29" width="12.7109375" style="0" customWidth="1"/>
    <col min="30" max="30" width="10.7109375" style="0" customWidth="1"/>
  </cols>
  <sheetData>
    <row r="1" spans="1:7" ht="12.75">
      <c r="A1" s="3" t="s">
        <v>60</v>
      </c>
      <c r="B1" s="3"/>
      <c r="C1" s="3"/>
      <c r="G1" s="4"/>
    </row>
    <row r="2" spans="1:7" ht="12.75">
      <c r="A2" s="3"/>
      <c r="B2" s="3"/>
      <c r="C2" s="3"/>
      <c r="G2" s="4"/>
    </row>
    <row r="3" spans="1:30" ht="12.75">
      <c r="A3" s="3" t="s">
        <v>95</v>
      </c>
      <c r="B3" s="3"/>
      <c r="C3" s="3"/>
      <c r="D3" s="57" t="s">
        <v>15</v>
      </c>
      <c r="E3" s="58"/>
      <c r="F3" s="58"/>
      <c r="G3" s="59"/>
      <c r="H3" s="57" t="s">
        <v>16</v>
      </c>
      <c r="I3" s="58"/>
      <c r="J3" s="58"/>
      <c r="K3" s="58"/>
      <c r="L3" s="58"/>
      <c r="M3" s="58"/>
      <c r="N3" s="58"/>
      <c r="O3" s="58"/>
      <c r="P3" s="58"/>
      <c r="Q3" s="58"/>
      <c r="R3" s="59"/>
      <c r="S3" s="57" t="s">
        <v>17</v>
      </c>
      <c r="T3" s="58"/>
      <c r="U3" s="58"/>
      <c r="V3" s="58"/>
      <c r="W3" s="58"/>
      <c r="X3" s="59"/>
      <c r="Y3" s="57" t="s">
        <v>18</v>
      </c>
      <c r="Z3" s="58"/>
      <c r="AA3" s="58"/>
      <c r="AB3" s="58"/>
      <c r="AC3" s="58"/>
      <c r="AD3" s="59"/>
    </row>
    <row r="4" spans="1:30" s="2" customFormat="1" ht="114.75">
      <c r="A4" s="28" t="s">
        <v>2</v>
      </c>
      <c r="B4" s="7" t="s">
        <v>24</v>
      </c>
      <c r="C4" s="7" t="s">
        <v>25</v>
      </c>
      <c r="D4" s="7" t="s">
        <v>0</v>
      </c>
      <c r="E4" s="8" t="s">
        <v>1</v>
      </c>
      <c r="F4" s="8" t="s">
        <v>4</v>
      </c>
      <c r="G4" s="9" t="s">
        <v>5</v>
      </c>
      <c r="H4" s="7" t="s">
        <v>54</v>
      </c>
      <c r="I4" s="8" t="s">
        <v>55</v>
      </c>
      <c r="J4" s="8" t="s">
        <v>56</v>
      </c>
      <c r="K4" s="8" t="s">
        <v>57</v>
      </c>
      <c r="L4" s="8" t="s">
        <v>63</v>
      </c>
      <c r="M4" s="8" t="s">
        <v>8</v>
      </c>
      <c r="N4" s="8" t="s">
        <v>58</v>
      </c>
      <c r="O4" s="8" t="s">
        <v>21</v>
      </c>
      <c r="P4" s="8" t="s">
        <v>6</v>
      </c>
      <c r="Q4" s="10" t="s">
        <v>3</v>
      </c>
      <c r="R4" s="9" t="s">
        <v>6</v>
      </c>
      <c r="S4" s="7" t="s">
        <v>64</v>
      </c>
      <c r="T4" s="8" t="s">
        <v>65</v>
      </c>
      <c r="U4" s="8" t="s">
        <v>19</v>
      </c>
      <c r="V4" s="8" t="s">
        <v>7</v>
      </c>
      <c r="W4" s="10" t="s">
        <v>9</v>
      </c>
      <c r="X4" s="9" t="s">
        <v>7</v>
      </c>
      <c r="Y4" s="7" t="s">
        <v>67</v>
      </c>
      <c r="Z4" s="8" t="s">
        <v>66</v>
      </c>
      <c r="AA4" s="8" t="s">
        <v>20</v>
      </c>
      <c r="AB4" s="8" t="s">
        <v>10</v>
      </c>
      <c r="AC4" s="10" t="s">
        <v>11</v>
      </c>
      <c r="AD4" s="9" t="s">
        <v>10</v>
      </c>
    </row>
    <row r="5" spans="1:30" s="2" customFormat="1" ht="25.5">
      <c r="A5" s="29" t="s">
        <v>26</v>
      </c>
      <c r="B5" s="14" t="s">
        <v>61</v>
      </c>
      <c r="C5" s="14" t="s">
        <v>62</v>
      </c>
      <c r="D5" s="30" t="s">
        <v>27</v>
      </c>
      <c r="E5" s="14" t="s">
        <v>28</v>
      </c>
      <c r="F5" s="14" t="s">
        <v>29</v>
      </c>
      <c r="G5" s="16" t="s">
        <v>30</v>
      </c>
      <c r="H5" s="17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14" t="s">
        <v>38</v>
      </c>
      <c r="P5" s="14" t="s">
        <v>39</v>
      </c>
      <c r="Q5" s="15" t="s">
        <v>40</v>
      </c>
      <c r="R5" s="16" t="s">
        <v>41</v>
      </c>
      <c r="S5" s="17" t="s">
        <v>42</v>
      </c>
      <c r="T5" s="14" t="s">
        <v>43</v>
      </c>
      <c r="U5" s="14" t="s">
        <v>44</v>
      </c>
      <c r="V5" s="14" t="s">
        <v>45</v>
      </c>
      <c r="W5" s="15" t="s">
        <v>46</v>
      </c>
      <c r="X5" s="16" t="s">
        <v>47</v>
      </c>
      <c r="Y5" s="17" t="s">
        <v>48</v>
      </c>
      <c r="Z5" s="14" t="s">
        <v>49</v>
      </c>
      <c r="AA5" s="14" t="s">
        <v>50</v>
      </c>
      <c r="AB5" s="14" t="s">
        <v>51</v>
      </c>
      <c r="AC5" s="15" t="s">
        <v>52</v>
      </c>
      <c r="AD5" s="14" t="s">
        <v>53</v>
      </c>
    </row>
    <row r="6" spans="1:30" s="2" customFormat="1" ht="25.5">
      <c r="A6" s="55" t="s">
        <v>75</v>
      </c>
      <c r="B6" s="14"/>
      <c r="C6" s="14"/>
      <c r="D6" s="30"/>
      <c r="E6" s="14"/>
      <c r="F6" s="14"/>
      <c r="G6" s="29"/>
      <c r="H6" s="30"/>
      <c r="I6" s="14"/>
      <c r="J6" s="14"/>
      <c r="K6" s="14"/>
      <c r="L6" s="14"/>
      <c r="M6" s="14"/>
      <c r="N6" s="14"/>
      <c r="O6" s="14"/>
      <c r="P6" s="14"/>
      <c r="Q6" s="15"/>
      <c r="R6" s="29"/>
      <c r="S6" s="14"/>
      <c r="T6" s="14"/>
      <c r="U6" s="14"/>
      <c r="V6" s="14"/>
      <c r="W6" s="15"/>
      <c r="X6" s="29"/>
      <c r="Y6" s="14"/>
      <c r="Z6" s="14"/>
      <c r="AA6" s="14"/>
      <c r="AB6" s="14"/>
      <c r="AC6" s="15"/>
      <c r="AD6" s="14"/>
    </row>
    <row r="7" spans="1:30" ht="12.75">
      <c r="A7" s="31" t="s">
        <v>12</v>
      </c>
      <c r="B7" s="36"/>
      <c r="C7" s="36"/>
      <c r="D7" s="12"/>
      <c r="G7" s="13"/>
      <c r="H7" s="12"/>
      <c r="R7" s="13"/>
      <c r="X7" s="13"/>
      <c r="AD7" s="18"/>
    </row>
    <row r="8" spans="1:31" ht="12.75">
      <c r="A8" s="32" t="s">
        <v>69</v>
      </c>
      <c r="B8" s="37">
        <v>1</v>
      </c>
      <c r="C8" s="37">
        <v>1</v>
      </c>
      <c r="D8" s="33">
        <v>0.0024235375300507523</v>
      </c>
      <c r="E8" s="1">
        <f aca="true" t="shared" si="0" ref="E8:E21">1/D8</f>
        <v>412.6199770378875</v>
      </c>
      <c r="F8">
        <v>62</v>
      </c>
      <c r="G8">
        <v>62</v>
      </c>
      <c r="H8">
        <v>747</v>
      </c>
      <c r="I8">
        <v>13</v>
      </c>
      <c r="J8">
        <v>55</v>
      </c>
      <c r="K8">
        <v>45</v>
      </c>
      <c r="L8">
        <v>11</v>
      </c>
      <c r="M8">
        <f>SUM(H8:L8)</f>
        <v>871</v>
      </c>
      <c r="N8">
        <f aca="true" t="shared" si="1" ref="N8:N13">H8+I8+J8</f>
        <v>815</v>
      </c>
      <c r="O8" s="1">
        <f aca="true" t="shared" si="2" ref="O8:O13">+E8*(G8/F8)*(N8/H8)</f>
        <v>450.18109944562025</v>
      </c>
      <c r="P8" s="5">
        <f aca="true" t="shared" si="3" ref="P8:P19">+O8*H8</f>
        <v>336285.2812858783</v>
      </c>
      <c r="Q8" s="23">
        <f aca="true" t="shared" si="4" ref="Q8:Q13">+O8*$H$40/$P$40</f>
        <v>1.3180541649993816</v>
      </c>
      <c r="R8" s="11">
        <f>+Q8*H8</f>
        <v>984.586461254538</v>
      </c>
      <c r="S8">
        <v>482</v>
      </c>
      <c r="T8">
        <v>465</v>
      </c>
      <c r="U8" s="1">
        <f aca="true" t="shared" si="5" ref="U8:U13">+Q8*S8/T8</f>
        <v>1.3662410914617245</v>
      </c>
      <c r="V8" s="5">
        <f aca="true" t="shared" si="6" ref="V8:V13">+U8*T8</f>
        <v>635.3021075297019</v>
      </c>
      <c r="W8" s="23">
        <f aca="true" t="shared" si="7" ref="W8:W13">+U8*$T$40/$V$40</f>
        <v>1.4688150814128897</v>
      </c>
      <c r="X8" s="11">
        <f aca="true" t="shared" si="8" ref="X8:X13">+W8*T8</f>
        <v>682.9990128569938</v>
      </c>
      <c r="Y8">
        <v>0</v>
      </c>
      <c r="Z8">
        <v>0</v>
      </c>
      <c r="AA8" s="1">
        <f aca="true" t="shared" si="9" ref="AA8:AA13">IF(Z8&gt;0,+Q8*Y8/Z8,0)</f>
        <v>0</v>
      </c>
      <c r="AB8" s="5">
        <f aca="true" t="shared" si="10" ref="AB8:AB13">+AA8*Z8</f>
        <v>0</v>
      </c>
      <c r="AC8" s="23">
        <f aca="true" t="shared" si="11" ref="AC8:AC13">+AA8*$Z$40/$AB$40</f>
        <v>0</v>
      </c>
      <c r="AD8" s="5">
        <f aca="true" t="shared" si="12" ref="AD8:AD13">+AC8*Z8</f>
        <v>0</v>
      </c>
      <c r="AE8">
        <f aca="true" t="shared" si="13" ref="AE8:AE13">N8/M8</f>
        <v>0.9357060849598163</v>
      </c>
    </row>
    <row r="9" spans="1:31" ht="12.75">
      <c r="A9" s="32" t="s">
        <v>70</v>
      </c>
      <c r="B9" s="37">
        <v>1</v>
      </c>
      <c r="C9" s="37">
        <v>2</v>
      </c>
      <c r="D9" s="33">
        <v>0.002329450132119823</v>
      </c>
      <c r="E9" s="1">
        <f t="shared" si="0"/>
        <v>429.2858585858586</v>
      </c>
      <c r="F9">
        <v>67</v>
      </c>
      <c r="G9">
        <v>67</v>
      </c>
      <c r="H9">
        <v>883</v>
      </c>
      <c r="I9">
        <v>8</v>
      </c>
      <c r="J9">
        <v>17</v>
      </c>
      <c r="K9">
        <v>73</v>
      </c>
      <c r="L9">
        <v>9</v>
      </c>
      <c r="M9">
        <f aca="true" t="shared" si="14" ref="M9:M19">SUM(H9:L9)</f>
        <v>990</v>
      </c>
      <c r="N9">
        <f t="shared" si="1"/>
        <v>908</v>
      </c>
      <c r="O9" s="1">
        <f t="shared" si="2"/>
        <v>441.44004484253634</v>
      </c>
      <c r="P9" s="5">
        <f t="shared" si="3"/>
        <v>389791.5595959596</v>
      </c>
      <c r="Q9" s="23">
        <f t="shared" si="4"/>
        <v>1.2924618346232961</v>
      </c>
      <c r="R9" s="11">
        <f aca="true" t="shared" si="15" ref="R9:R19">+Q9*H9</f>
        <v>1141.2437999723704</v>
      </c>
      <c r="S9">
        <v>511</v>
      </c>
      <c r="T9">
        <v>502</v>
      </c>
      <c r="U9" s="1">
        <f t="shared" si="5"/>
        <v>1.3156334611404468</v>
      </c>
      <c r="V9" s="5">
        <f t="shared" si="6"/>
        <v>660.4479974925043</v>
      </c>
      <c r="W9" s="23">
        <f t="shared" si="7"/>
        <v>1.4144079558220959</v>
      </c>
      <c r="X9" s="11">
        <f t="shared" si="8"/>
        <v>710.0327938226922</v>
      </c>
      <c r="Y9">
        <v>0</v>
      </c>
      <c r="Z9">
        <v>0</v>
      </c>
      <c r="AA9" s="1">
        <f t="shared" si="9"/>
        <v>0</v>
      </c>
      <c r="AB9" s="5">
        <f t="shared" si="10"/>
        <v>0</v>
      </c>
      <c r="AC9" s="23">
        <f t="shared" si="11"/>
        <v>0</v>
      </c>
      <c r="AD9" s="5">
        <f t="shared" si="12"/>
        <v>0</v>
      </c>
      <c r="AE9">
        <f t="shared" si="13"/>
        <v>0.9171717171717172</v>
      </c>
    </row>
    <row r="10" spans="1:31" ht="12.75">
      <c r="A10" s="32" t="s">
        <v>71</v>
      </c>
      <c r="B10" s="37">
        <v>1</v>
      </c>
      <c r="C10" s="37">
        <v>3</v>
      </c>
      <c r="D10" s="33">
        <v>0.0027693039960191256</v>
      </c>
      <c r="E10" s="1">
        <f t="shared" si="0"/>
        <v>361.1015625</v>
      </c>
      <c r="F10">
        <v>18</v>
      </c>
      <c r="G10">
        <v>18</v>
      </c>
      <c r="H10">
        <v>216</v>
      </c>
      <c r="I10">
        <v>17</v>
      </c>
      <c r="J10">
        <v>10</v>
      </c>
      <c r="K10">
        <v>9</v>
      </c>
      <c r="L10">
        <v>4</v>
      </c>
      <c r="M10">
        <f t="shared" si="14"/>
        <v>256</v>
      </c>
      <c r="N10">
        <f t="shared" si="1"/>
        <v>243</v>
      </c>
      <c r="O10" s="1">
        <f t="shared" si="2"/>
        <v>406.2392578125</v>
      </c>
      <c r="P10" s="5">
        <f t="shared" si="3"/>
        <v>87747.6796875</v>
      </c>
      <c r="Q10" s="23">
        <f t="shared" si="4"/>
        <v>1.1893998801935541</v>
      </c>
      <c r="R10" s="11">
        <f t="shared" si="15"/>
        <v>256.9103741218077</v>
      </c>
      <c r="S10">
        <v>151</v>
      </c>
      <c r="T10">
        <v>148</v>
      </c>
      <c r="U10" s="1">
        <f t="shared" si="5"/>
        <v>1.2135093372245045</v>
      </c>
      <c r="V10" s="5">
        <f t="shared" si="6"/>
        <v>179.59938190922668</v>
      </c>
      <c r="W10" s="23">
        <f t="shared" si="7"/>
        <v>1.304616606168478</v>
      </c>
      <c r="X10" s="11">
        <f t="shared" si="8"/>
        <v>193.08325771293477</v>
      </c>
      <c r="Y10">
        <v>0</v>
      </c>
      <c r="Z10">
        <v>0</v>
      </c>
      <c r="AA10" s="1">
        <f t="shared" si="9"/>
        <v>0</v>
      </c>
      <c r="AB10" s="5">
        <f t="shared" si="10"/>
        <v>0</v>
      </c>
      <c r="AC10" s="23">
        <f t="shared" si="11"/>
        <v>0</v>
      </c>
      <c r="AD10" s="5">
        <f t="shared" si="12"/>
        <v>0</v>
      </c>
      <c r="AE10">
        <f t="shared" si="13"/>
        <v>0.94921875</v>
      </c>
    </row>
    <row r="11" spans="1:31" ht="12.75">
      <c r="A11" s="32" t="s">
        <v>72</v>
      </c>
      <c r="B11" s="37">
        <v>1</v>
      </c>
      <c r="C11" s="37">
        <v>4</v>
      </c>
      <c r="D11" s="33">
        <v>0.002602926533616174</v>
      </c>
      <c r="E11" s="1">
        <f t="shared" si="0"/>
        <v>384.18295218295214</v>
      </c>
      <c r="F11">
        <v>36</v>
      </c>
      <c r="G11">
        <v>36</v>
      </c>
      <c r="H11">
        <v>420</v>
      </c>
      <c r="I11">
        <v>2</v>
      </c>
      <c r="J11">
        <v>15</v>
      </c>
      <c r="K11">
        <v>25</v>
      </c>
      <c r="L11">
        <v>19</v>
      </c>
      <c r="M11">
        <f t="shared" si="14"/>
        <v>481</v>
      </c>
      <c r="N11">
        <f t="shared" si="1"/>
        <v>437</v>
      </c>
      <c r="O11" s="1">
        <f t="shared" si="2"/>
        <v>399.7332145332145</v>
      </c>
      <c r="P11" s="5">
        <f t="shared" si="3"/>
        <v>167887.95010395008</v>
      </c>
      <c r="Q11" s="23">
        <f t="shared" si="4"/>
        <v>1.1703512851892577</v>
      </c>
      <c r="R11" s="11">
        <f t="shared" si="15"/>
        <v>491.5475397794882</v>
      </c>
      <c r="S11">
        <v>285</v>
      </c>
      <c r="T11">
        <v>255</v>
      </c>
      <c r="U11" s="1">
        <f t="shared" si="5"/>
        <v>1.3080396716821117</v>
      </c>
      <c r="V11" s="5">
        <f t="shared" si="6"/>
        <v>333.55011627893845</v>
      </c>
      <c r="W11" s="23">
        <f t="shared" si="7"/>
        <v>1.406244043500045</v>
      </c>
      <c r="X11" s="11">
        <f t="shared" si="8"/>
        <v>358.59223109251144</v>
      </c>
      <c r="Y11">
        <v>0</v>
      </c>
      <c r="Z11">
        <v>0</v>
      </c>
      <c r="AA11" s="1">
        <f t="shared" si="9"/>
        <v>0</v>
      </c>
      <c r="AB11" s="5">
        <f t="shared" si="10"/>
        <v>0</v>
      </c>
      <c r="AC11" s="23">
        <f t="shared" si="11"/>
        <v>0</v>
      </c>
      <c r="AD11" s="5">
        <f t="shared" si="12"/>
        <v>0</v>
      </c>
      <c r="AE11">
        <f t="shared" si="13"/>
        <v>0.9085239085239085</v>
      </c>
    </row>
    <row r="12" spans="1:31" ht="12.75">
      <c r="A12" s="32" t="s">
        <v>73</v>
      </c>
      <c r="B12" s="37">
        <v>1</v>
      </c>
      <c r="C12" s="37">
        <v>5</v>
      </c>
      <c r="D12" s="33">
        <v>0.0021749735750874054</v>
      </c>
      <c r="E12" s="1">
        <f t="shared" si="0"/>
        <v>459.77570093457945</v>
      </c>
      <c r="F12">
        <v>17</v>
      </c>
      <c r="G12">
        <v>17</v>
      </c>
      <c r="H12">
        <v>181</v>
      </c>
      <c r="I12">
        <v>7</v>
      </c>
      <c r="J12">
        <v>14</v>
      </c>
      <c r="K12">
        <v>6</v>
      </c>
      <c r="L12">
        <v>6</v>
      </c>
      <c r="M12">
        <f>SUM(H12:L12)</f>
        <v>214</v>
      </c>
      <c r="N12">
        <f t="shared" si="1"/>
        <v>202</v>
      </c>
      <c r="O12" s="1">
        <f t="shared" si="2"/>
        <v>513.1198430319616</v>
      </c>
      <c r="P12" s="5">
        <f>+O12*H12</f>
        <v>92874.69158878506</v>
      </c>
      <c r="Q12" s="23">
        <f t="shared" si="4"/>
        <v>1.502328167675112</v>
      </c>
      <c r="R12" s="11">
        <f>+Q12*H12</f>
        <v>271.9213983491953</v>
      </c>
      <c r="S12">
        <v>132</v>
      </c>
      <c r="T12">
        <v>124</v>
      </c>
      <c r="U12" s="1">
        <f t="shared" si="5"/>
        <v>1.5992525655896352</v>
      </c>
      <c r="V12" s="5">
        <f t="shared" si="6"/>
        <v>198.30731813311476</v>
      </c>
      <c r="W12" s="23">
        <f t="shared" si="7"/>
        <v>1.7193204786522267</v>
      </c>
      <c r="X12" s="11">
        <f t="shared" si="8"/>
        <v>213.1957393528761</v>
      </c>
      <c r="Y12">
        <v>0</v>
      </c>
      <c r="Z12">
        <v>0</v>
      </c>
      <c r="AA12" s="1">
        <f t="shared" si="9"/>
        <v>0</v>
      </c>
      <c r="AB12" s="5">
        <f t="shared" si="10"/>
        <v>0</v>
      </c>
      <c r="AC12" s="23">
        <f t="shared" si="11"/>
        <v>0</v>
      </c>
      <c r="AD12" s="5">
        <f t="shared" si="12"/>
        <v>0</v>
      </c>
      <c r="AE12">
        <f t="shared" si="13"/>
        <v>0.9439252336448598</v>
      </c>
    </row>
    <row r="13" spans="1:31" ht="12.75">
      <c r="A13" s="32" t="s">
        <v>74</v>
      </c>
      <c r="B13" s="37">
        <v>1</v>
      </c>
      <c r="C13" s="37">
        <v>6</v>
      </c>
      <c r="D13" s="33">
        <v>0.0026278135490616916</v>
      </c>
      <c r="E13" s="1">
        <f t="shared" si="0"/>
        <v>380.5445026178011</v>
      </c>
      <c r="F13">
        <v>29</v>
      </c>
      <c r="G13">
        <v>29</v>
      </c>
      <c r="H13">
        <v>353</v>
      </c>
      <c r="I13">
        <v>1</v>
      </c>
      <c r="J13">
        <v>9</v>
      </c>
      <c r="K13">
        <v>7</v>
      </c>
      <c r="L13">
        <v>12</v>
      </c>
      <c r="M13">
        <f>SUM(H13:L13)</f>
        <v>382</v>
      </c>
      <c r="N13">
        <f t="shared" si="1"/>
        <v>363</v>
      </c>
      <c r="O13" s="1">
        <f t="shared" si="2"/>
        <v>391.3248001423847</v>
      </c>
      <c r="P13" s="5">
        <f>+O13*H13</f>
        <v>138137.6544502618</v>
      </c>
      <c r="Q13" s="23">
        <f t="shared" si="4"/>
        <v>1.1457328691284283</v>
      </c>
      <c r="R13" s="11">
        <f>+Q13*H13</f>
        <v>404.44370280233517</v>
      </c>
      <c r="S13">
        <v>271</v>
      </c>
      <c r="T13">
        <v>255</v>
      </c>
      <c r="U13" s="1">
        <f t="shared" si="5"/>
        <v>1.2176219903286436</v>
      </c>
      <c r="V13" s="5">
        <f t="shared" si="6"/>
        <v>310.4936075338041</v>
      </c>
      <c r="W13" s="23">
        <f t="shared" si="7"/>
        <v>1.309038027059513</v>
      </c>
      <c r="X13" s="11">
        <f t="shared" si="8"/>
        <v>333.8046969001758</v>
      </c>
      <c r="Y13">
        <v>0</v>
      </c>
      <c r="Z13">
        <v>0</v>
      </c>
      <c r="AA13" s="1">
        <f t="shared" si="9"/>
        <v>0</v>
      </c>
      <c r="AB13" s="5">
        <f t="shared" si="10"/>
        <v>0</v>
      </c>
      <c r="AC13" s="23">
        <f t="shared" si="11"/>
        <v>0</v>
      </c>
      <c r="AD13" s="5">
        <f t="shared" si="12"/>
        <v>0</v>
      </c>
      <c r="AE13">
        <f t="shared" si="13"/>
        <v>0.9502617801047121</v>
      </c>
    </row>
    <row r="14" spans="1:30" ht="12.75">
      <c r="A14" s="32"/>
      <c r="B14" s="37"/>
      <c r="C14" s="37"/>
      <c r="D14" s="34"/>
      <c r="E14" s="1"/>
      <c r="F14" s="19"/>
      <c r="G14" s="21"/>
      <c r="O14" s="1"/>
      <c r="P14" s="5"/>
      <c r="Q14" s="24"/>
      <c r="R14" s="11"/>
      <c r="U14" s="1"/>
      <c r="V14" s="5"/>
      <c r="W14" s="24"/>
      <c r="X14" s="11"/>
      <c r="AA14" s="1"/>
      <c r="AB14" s="5"/>
      <c r="AC14" s="24"/>
      <c r="AD14" s="5"/>
    </row>
    <row r="15" spans="1:30" ht="12.75">
      <c r="A15" s="31" t="s">
        <v>13</v>
      </c>
      <c r="B15" s="36"/>
      <c r="C15" s="36"/>
      <c r="D15" s="35"/>
      <c r="E15" s="1"/>
      <c r="F15" s="20"/>
      <c r="G15" s="22"/>
      <c r="O15" s="1"/>
      <c r="P15" s="5"/>
      <c r="Q15" s="25"/>
      <c r="R15" s="11"/>
      <c r="U15" s="1"/>
      <c r="V15" s="5"/>
      <c r="W15" s="25"/>
      <c r="X15" s="11"/>
      <c r="AA15" s="1"/>
      <c r="AB15" s="5"/>
      <c r="AC15" s="25"/>
      <c r="AD15" s="5"/>
    </row>
    <row r="16" spans="1:31" ht="12.75">
      <c r="A16" s="32" t="s">
        <v>69</v>
      </c>
      <c r="B16" s="37">
        <v>2</v>
      </c>
      <c r="C16" s="37">
        <v>1</v>
      </c>
      <c r="D16" s="33">
        <v>0.0024828267929059883</v>
      </c>
      <c r="E16" s="1">
        <f t="shared" si="0"/>
        <v>402.7667185069985</v>
      </c>
      <c r="F16">
        <v>45</v>
      </c>
      <c r="G16">
        <v>45</v>
      </c>
      <c r="H16">
        <v>589</v>
      </c>
      <c r="I16">
        <v>8</v>
      </c>
      <c r="J16">
        <v>25</v>
      </c>
      <c r="K16">
        <v>17</v>
      </c>
      <c r="L16">
        <v>4</v>
      </c>
      <c r="M16">
        <f t="shared" si="14"/>
        <v>643</v>
      </c>
      <c r="N16">
        <f aca="true" t="shared" si="16" ref="N16:N21">SUM(H16,I16,J16)</f>
        <v>622</v>
      </c>
      <c r="O16" s="1">
        <f aca="true" t="shared" si="17" ref="O16:O21">+E16*(G16/F16)*(N16/H16)</f>
        <v>425.33259577479294</v>
      </c>
      <c r="P16" s="5">
        <f t="shared" si="3"/>
        <v>250520.89891135303</v>
      </c>
      <c r="Q16" s="23">
        <f aca="true" t="shared" si="18" ref="Q16:Q21">+O16*$H$40/$P$40</f>
        <v>1.2453019463974264</v>
      </c>
      <c r="R16" s="11">
        <f t="shared" si="15"/>
        <v>733.4828464280841</v>
      </c>
      <c r="S16">
        <v>391</v>
      </c>
      <c r="T16">
        <v>368</v>
      </c>
      <c r="U16" s="1">
        <f aca="true" t="shared" si="19" ref="U16:U21">+Q16*S16/T16</f>
        <v>1.3231333180472655</v>
      </c>
      <c r="V16" s="5">
        <f aca="true" t="shared" si="20" ref="V16:V21">+U16*T16</f>
        <v>486.9130610413937</v>
      </c>
      <c r="W16" s="23">
        <f aca="true" t="shared" si="21" ref="W16:W21">+U16*$T$40/$V$40</f>
        <v>1.4224708833698163</v>
      </c>
      <c r="X16" s="11">
        <f aca="true" t="shared" si="22" ref="X16:X21">+W16*T16</f>
        <v>523.4692850800924</v>
      </c>
      <c r="Y16">
        <v>0</v>
      </c>
      <c r="Z16">
        <v>0</v>
      </c>
      <c r="AA16" s="1">
        <f aca="true" t="shared" si="23" ref="AA16:AA21">IF(Z16&gt;0,+Q16*Y16/Z16,0)</f>
        <v>0</v>
      </c>
      <c r="AB16" s="5">
        <f aca="true" t="shared" si="24" ref="AB16:AB21">+AA16*Z16</f>
        <v>0</v>
      </c>
      <c r="AC16" s="23">
        <f aca="true" t="shared" si="25" ref="AC16:AC21">+AA16*$Z$40/$AB$40</f>
        <v>0</v>
      </c>
      <c r="AD16" s="5">
        <f aca="true" t="shared" si="26" ref="AD16:AD21">+AC16*Z16</f>
        <v>0</v>
      </c>
      <c r="AE16">
        <f aca="true" t="shared" si="27" ref="AE16:AE21">N16/M16</f>
        <v>0.9673405909797823</v>
      </c>
    </row>
    <row r="17" spans="1:31" ht="12.75">
      <c r="A17" s="32" t="s">
        <v>70</v>
      </c>
      <c r="B17" s="37">
        <v>2</v>
      </c>
      <c r="C17" s="37">
        <v>2</v>
      </c>
      <c r="D17" s="33">
        <v>0.0026248659839550447</v>
      </c>
      <c r="E17" s="1">
        <f t="shared" si="0"/>
        <v>380.97183098591546</v>
      </c>
      <c r="F17">
        <v>17</v>
      </c>
      <c r="G17">
        <v>17</v>
      </c>
      <c r="H17">
        <v>185</v>
      </c>
      <c r="I17">
        <v>10</v>
      </c>
      <c r="J17">
        <v>6</v>
      </c>
      <c r="K17">
        <v>11</v>
      </c>
      <c r="L17">
        <v>1</v>
      </c>
      <c r="M17">
        <f t="shared" si="14"/>
        <v>213</v>
      </c>
      <c r="N17">
        <f t="shared" si="16"/>
        <v>201</v>
      </c>
      <c r="O17" s="1">
        <f t="shared" si="17"/>
        <v>413.9207460982108</v>
      </c>
      <c r="P17" s="5">
        <f t="shared" si="3"/>
        <v>76575.338028169</v>
      </c>
      <c r="Q17" s="23">
        <f t="shared" si="18"/>
        <v>1.2118899794910218</v>
      </c>
      <c r="R17" s="11">
        <f t="shared" si="15"/>
        <v>224.19964620583903</v>
      </c>
      <c r="S17">
        <v>173</v>
      </c>
      <c r="T17">
        <v>154</v>
      </c>
      <c r="U17" s="1">
        <f t="shared" si="19"/>
        <v>1.3614088730645895</v>
      </c>
      <c r="V17" s="5">
        <f t="shared" si="20"/>
        <v>209.65696645194677</v>
      </c>
      <c r="W17" s="23">
        <f t="shared" si="21"/>
        <v>1.4636200720527195</v>
      </c>
      <c r="X17" s="11">
        <f t="shared" si="22"/>
        <v>225.3974910961188</v>
      </c>
      <c r="Y17">
        <v>0</v>
      </c>
      <c r="Z17">
        <v>0</v>
      </c>
      <c r="AA17" s="1">
        <f t="shared" si="23"/>
        <v>0</v>
      </c>
      <c r="AB17" s="5">
        <f t="shared" si="24"/>
        <v>0</v>
      </c>
      <c r="AC17" s="23">
        <f t="shared" si="25"/>
        <v>0</v>
      </c>
      <c r="AD17" s="5">
        <f t="shared" si="26"/>
        <v>0</v>
      </c>
      <c r="AE17">
        <f t="shared" si="27"/>
        <v>0.9436619718309859</v>
      </c>
    </row>
    <row r="18" spans="1:31" ht="12.75">
      <c r="A18" s="32" t="s">
        <v>71</v>
      </c>
      <c r="B18" s="37">
        <v>2</v>
      </c>
      <c r="C18" s="37">
        <v>3</v>
      </c>
      <c r="D18" s="33">
        <v>0.002754460554525964</v>
      </c>
      <c r="E18" s="1">
        <f t="shared" si="0"/>
        <v>363.0474934036939</v>
      </c>
      <c r="F18">
        <v>26</v>
      </c>
      <c r="G18">
        <v>26</v>
      </c>
      <c r="H18">
        <v>340</v>
      </c>
      <c r="I18">
        <v>16</v>
      </c>
      <c r="J18">
        <v>6</v>
      </c>
      <c r="K18">
        <v>15</v>
      </c>
      <c r="L18">
        <v>2</v>
      </c>
      <c r="M18">
        <f t="shared" si="14"/>
        <v>379</v>
      </c>
      <c r="N18">
        <f t="shared" si="16"/>
        <v>362</v>
      </c>
      <c r="O18" s="1">
        <f t="shared" si="17"/>
        <v>386.5388018004035</v>
      </c>
      <c r="P18" s="5">
        <f t="shared" si="3"/>
        <v>131423.1926121372</v>
      </c>
      <c r="Q18" s="23">
        <f t="shared" si="18"/>
        <v>1.1317202749611104</v>
      </c>
      <c r="R18" s="11">
        <f t="shared" si="15"/>
        <v>384.78489348677755</v>
      </c>
      <c r="S18">
        <v>237</v>
      </c>
      <c r="T18">
        <v>226</v>
      </c>
      <c r="U18" s="1">
        <f t="shared" si="19"/>
        <v>1.1868040051583326</v>
      </c>
      <c r="V18" s="5">
        <f t="shared" si="20"/>
        <v>268.2177051657832</v>
      </c>
      <c r="W18" s="23">
        <f t="shared" si="21"/>
        <v>1.275906304057036</v>
      </c>
      <c r="X18" s="11">
        <f t="shared" si="22"/>
        <v>288.3548247168901</v>
      </c>
      <c r="Y18">
        <v>0</v>
      </c>
      <c r="Z18">
        <v>0</v>
      </c>
      <c r="AA18" s="1">
        <f t="shared" si="23"/>
        <v>0</v>
      </c>
      <c r="AB18" s="5">
        <f t="shared" si="24"/>
        <v>0</v>
      </c>
      <c r="AC18" s="23">
        <f t="shared" si="25"/>
        <v>0</v>
      </c>
      <c r="AD18" s="5">
        <f t="shared" si="26"/>
        <v>0</v>
      </c>
      <c r="AE18">
        <f t="shared" si="27"/>
        <v>0.9551451187335093</v>
      </c>
    </row>
    <row r="19" spans="1:31" ht="12.75">
      <c r="A19" s="32" t="s">
        <v>72</v>
      </c>
      <c r="B19" s="37">
        <v>2</v>
      </c>
      <c r="C19" s="37">
        <v>4</v>
      </c>
      <c r="D19" s="33">
        <v>0.002793707641045402</v>
      </c>
      <c r="E19" s="1">
        <f t="shared" si="0"/>
        <v>357.947261663286</v>
      </c>
      <c r="F19">
        <v>35</v>
      </c>
      <c r="G19">
        <v>35</v>
      </c>
      <c r="H19">
        <v>429</v>
      </c>
      <c r="I19">
        <v>5</v>
      </c>
      <c r="J19">
        <v>7</v>
      </c>
      <c r="K19">
        <v>26</v>
      </c>
      <c r="L19">
        <v>13</v>
      </c>
      <c r="M19">
        <f t="shared" si="14"/>
        <v>480</v>
      </c>
      <c r="N19">
        <f t="shared" si="16"/>
        <v>441</v>
      </c>
      <c r="O19" s="1">
        <f t="shared" si="17"/>
        <v>367.9597724790422</v>
      </c>
      <c r="P19" s="5">
        <f t="shared" si="3"/>
        <v>157854.7423935091</v>
      </c>
      <c r="Q19" s="23">
        <f t="shared" si="18"/>
        <v>1.0773240175242211</v>
      </c>
      <c r="R19" s="11">
        <f t="shared" si="15"/>
        <v>462.17200351789086</v>
      </c>
      <c r="S19">
        <v>288</v>
      </c>
      <c r="T19">
        <v>263</v>
      </c>
      <c r="U19" s="1">
        <f t="shared" si="19"/>
        <v>1.1797312435246223</v>
      </c>
      <c r="V19" s="5">
        <f t="shared" si="20"/>
        <v>310.2693170469757</v>
      </c>
      <c r="W19" s="23">
        <f t="shared" si="21"/>
        <v>1.268302537035421</v>
      </c>
      <c r="X19" s="11">
        <f t="shared" si="22"/>
        <v>333.56356724031576</v>
      </c>
      <c r="Y19">
        <v>0</v>
      </c>
      <c r="Z19">
        <v>0</v>
      </c>
      <c r="AA19" s="1">
        <f t="shared" si="23"/>
        <v>0</v>
      </c>
      <c r="AB19" s="5">
        <f t="shared" si="24"/>
        <v>0</v>
      </c>
      <c r="AC19" s="23">
        <f t="shared" si="25"/>
        <v>0</v>
      </c>
      <c r="AD19" s="5">
        <f t="shared" si="26"/>
        <v>0</v>
      </c>
      <c r="AE19">
        <f t="shared" si="27"/>
        <v>0.91875</v>
      </c>
    </row>
    <row r="20" spans="1:31" ht="12.75">
      <c r="A20" s="32" t="s">
        <v>73</v>
      </c>
      <c r="B20" s="37">
        <v>2</v>
      </c>
      <c r="C20" s="37">
        <v>5</v>
      </c>
      <c r="D20" s="33">
        <v>0.0026869414644826147</v>
      </c>
      <c r="E20" s="1">
        <f t="shared" si="0"/>
        <v>372.17037037037034</v>
      </c>
      <c r="F20">
        <v>20</v>
      </c>
      <c r="G20">
        <v>20</v>
      </c>
      <c r="H20">
        <v>232</v>
      </c>
      <c r="I20">
        <v>2</v>
      </c>
      <c r="J20">
        <v>17</v>
      </c>
      <c r="K20">
        <v>14</v>
      </c>
      <c r="L20">
        <v>5</v>
      </c>
      <c r="M20">
        <f>SUM(H20:L20)</f>
        <v>270</v>
      </c>
      <c r="N20">
        <f t="shared" si="16"/>
        <v>251</v>
      </c>
      <c r="O20" s="1">
        <f t="shared" si="17"/>
        <v>402.6498403575989</v>
      </c>
      <c r="P20" s="5">
        <f>+O20*H20</f>
        <v>93414.76296296295</v>
      </c>
      <c r="Q20" s="23">
        <f t="shared" si="18"/>
        <v>1.1788906726053638</v>
      </c>
      <c r="R20" s="11">
        <f>+Q20*H20</f>
        <v>273.5026360444444</v>
      </c>
      <c r="S20">
        <v>116</v>
      </c>
      <c r="T20">
        <v>102</v>
      </c>
      <c r="U20" s="1">
        <f t="shared" si="19"/>
        <v>1.340699196296296</v>
      </c>
      <c r="V20" s="5">
        <f t="shared" si="20"/>
        <v>136.7513180222222</v>
      </c>
      <c r="W20" s="23">
        <f t="shared" si="21"/>
        <v>1.4413555641568905</v>
      </c>
      <c r="X20" s="11">
        <f t="shared" si="22"/>
        <v>147.01826754400284</v>
      </c>
      <c r="Y20">
        <v>0</v>
      </c>
      <c r="Z20">
        <v>0</v>
      </c>
      <c r="AA20" s="1">
        <f t="shared" si="23"/>
        <v>0</v>
      </c>
      <c r="AB20" s="5">
        <f t="shared" si="24"/>
        <v>0</v>
      </c>
      <c r="AC20" s="23">
        <f t="shared" si="25"/>
        <v>0</v>
      </c>
      <c r="AD20" s="5">
        <f t="shared" si="26"/>
        <v>0</v>
      </c>
      <c r="AE20">
        <f t="shared" si="27"/>
        <v>0.9296296296296296</v>
      </c>
    </row>
    <row r="21" spans="1:31" ht="12.75">
      <c r="A21" s="32" t="s">
        <v>74</v>
      </c>
      <c r="B21" s="37">
        <v>2</v>
      </c>
      <c r="C21" s="37">
        <v>6</v>
      </c>
      <c r="D21" s="33">
        <v>0.0022966300331660394</v>
      </c>
      <c r="E21" s="1">
        <f t="shared" si="0"/>
        <v>435.42058823529413</v>
      </c>
      <c r="F21">
        <v>30</v>
      </c>
      <c r="G21">
        <v>30</v>
      </c>
      <c r="H21">
        <v>332</v>
      </c>
      <c r="I21">
        <v>0</v>
      </c>
      <c r="J21">
        <v>2</v>
      </c>
      <c r="K21">
        <v>18</v>
      </c>
      <c r="L21">
        <v>1</v>
      </c>
      <c r="M21">
        <f>SUM(H21:L21)</f>
        <v>353</v>
      </c>
      <c r="N21">
        <f t="shared" si="16"/>
        <v>334</v>
      </c>
      <c r="O21" s="1">
        <f t="shared" si="17"/>
        <v>438.04360382707307</v>
      </c>
      <c r="P21" s="5">
        <f>+O21*H21</f>
        <v>145430.47647058827</v>
      </c>
      <c r="Q21" s="23">
        <f t="shared" si="18"/>
        <v>1.2825176294309435</v>
      </c>
      <c r="R21" s="11">
        <f>+Q21*H21</f>
        <v>425.79585297107326</v>
      </c>
      <c r="S21">
        <v>230</v>
      </c>
      <c r="T21">
        <v>218</v>
      </c>
      <c r="U21" s="1">
        <f t="shared" si="19"/>
        <v>1.3531149301335643</v>
      </c>
      <c r="V21" s="5">
        <f t="shared" si="20"/>
        <v>294.979054769117</v>
      </c>
      <c r="W21" s="23">
        <f t="shared" si="21"/>
        <v>1.454703440473125</v>
      </c>
      <c r="X21" s="11">
        <f t="shared" si="22"/>
        <v>317.1253500231412</v>
      </c>
      <c r="Y21">
        <v>0</v>
      </c>
      <c r="Z21">
        <v>0</v>
      </c>
      <c r="AA21" s="1">
        <f t="shared" si="23"/>
        <v>0</v>
      </c>
      <c r="AB21" s="5">
        <f t="shared" si="24"/>
        <v>0</v>
      </c>
      <c r="AC21" s="23">
        <f t="shared" si="25"/>
        <v>0</v>
      </c>
      <c r="AD21" s="5">
        <f t="shared" si="26"/>
        <v>0</v>
      </c>
      <c r="AE21">
        <f t="shared" si="27"/>
        <v>0.9461756373937678</v>
      </c>
    </row>
    <row r="22" spans="1:30" ht="12.75">
      <c r="A22" s="56" t="s">
        <v>76</v>
      </c>
      <c r="B22" s="3"/>
      <c r="C22" s="3"/>
      <c r="D22" s="1"/>
      <c r="P22" s="5"/>
      <c r="R22" s="5"/>
      <c r="V22" s="5"/>
      <c r="X22" s="5"/>
      <c r="AB22" s="5"/>
      <c r="AD22" s="5"/>
    </row>
    <row r="23" spans="1:30" ht="12.75">
      <c r="A23" s="31" t="s">
        <v>12</v>
      </c>
      <c r="B23" s="36"/>
      <c r="C23" s="36"/>
      <c r="D23" s="12"/>
      <c r="G23" s="13"/>
      <c r="H23" s="12"/>
      <c r="R23" s="13"/>
      <c r="X23" s="13"/>
      <c r="AD23" s="18"/>
    </row>
    <row r="24" spans="1:31" ht="12.75">
      <c r="A24" s="32" t="s">
        <v>69</v>
      </c>
      <c r="B24" s="37">
        <v>1</v>
      </c>
      <c r="C24" s="37">
        <v>1</v>
      </c>
      <c r="D24" s="33">
        <v>0.007031483139361384</v>
      </c>
      <c r="E24" s="1">
        <f aca="true" t="shared" si="28" ref="E24:E37">1/D24</f>
        <v>142.21750663129976</v>
      </c>
      <c r="F24">
        <v>62</v>
      </c>
      <c r="G24">
        <v>62</v>
      </c>
      <c r="H24">
        <v>322</v>
      </c>
      <c r="I24">
        <v>5</v>
      </c>
      <c r="J24">
        <v>36</v>
      </c>
      <c r="K24">
        <v>11</v>
      </c>
      <c r="L24">
        <v>3</v>
      </c>
      <c r="M24">
        <f aca="true" t="shared" si="29" ref="M24:M29">SUM(H24:L24)</f>
        <v>377</v>
      </c>
      <c r="N24">
        <f aca="true" t="shared" si="30" ref="N24:N29">SUM(H24,I24,J24)</f>
        <v>363</v>
      </c>
      <c r="O24" s="1">
        <f aca="true" t="shared" si="31" ref="O24:O29">+E24*(G24/F24)*(N24/H24)</f>
        <v>160.3259469166516</v>
      </c>
      <c r="P24" s="5">
        <f aca="true" t="shared" si="32" ref="P24:P29">+O24*H24</f>
        <v>51624.95490716181</v>
      </c>
      <c r="Q24" s="23">
        <f aca="true" t="shared" si="33" ref="Q24:Q29">+O24*$H$40/$P$40</f>
        <v>0.4694072726535883</v>
      </c>
      <c r="R24" s="11">
        <f aca="true" t="shared" si="34" ref="R24:R29">+Q24*H24</f>
        <v>151.14914179445543</v>
      </c>
      <c r="S24">
        <v>363</v>
      </c>
      <c r="T24">
        <v>357</v>
      </c>
      <c r="U24" s="1">
        <f aca="true" t="shared" si="35" ref="U24:U29">+Q24*S24/T24</f>
        <v>0.4772964705133125</v>
      </c>
      <c r="V24" s="5">
        <f aca="true" t="shared" si="36" ref="V24:V29">+U24*T24</f>
        <v>170.39483997325254</v>
      </c>
      <c r="W24" s="23">
        <f aca="true" t="shared" si="37" ref="W24:W29">+U24*$T$40/$V$40</f>
        <v>0.5131307048048455</v>
      </c>
      <c r="X24" s="11">
        <f aca="true" t="shared" si="38" ref="X24:X29">+W24*T24</f>
        <v>183.18766161532983</v>
      </c>
      <c r="Y24">
        <v>396</v>
      </c>
      <c r="Z24">
        <v>394</v>
      </c>
      <c r="AA24" s="1">
        <f aca="true" t="shared" si="39" ref="AA24:AA29">IF(Z24&gt;0,+Q24*Y24/Z24,0)</f>
        <v>0.47179005068736285</v>
      </c>
      <c r="AB24" s="5">
        <f aca="true" t="shared" si="40" ref="AB24:AB29">+AA24*Z24</f>
        <v>185.88527997082096</v>
      </c>
      <c r="AC24" s="23">
        <f aca="true" t="shared" si="41" ref="AC24:AC29">+AA24*$Z$40/$AB$40</f>
        <v>1.0236379195033791</v>
      </c>
      <c r="AD24" s="5">
        <f aca="true" t="shared" si="42" ref="AD24:AD29">+AC24*Z24</f>
        <v>403.3133402843314</v>
      </c>
      <c r="AE24">
        <f aca="true" t="shared" si="43" ref="AE24:AE29">N24/M24</f>
        <v>0.9628647214854111</v>
      </c>
    </row>
    <row r="25" spans="1:31" ht="12.75">
      <c r="A25" s="32" t="s">
        <v>70</v>
      </c>
      <c r="B25" s="37">
        <v>1</v>
      </c>
      <c r="C25" s="37">
        <v>2</v>
      </c>
      <c r="D25" s="33">
        <v>0.006198855055666772</v>
      </c>
      <c r="E25" s="1">
        <f t="shared" si="28"/>
        <v>161.32011331444758</v>
      </c>
      <c r="F25">
        <v>67</v>
      </c>
      <c r="G25">
        <v>67</v>
      </c>
      <c r="H25">
        <v>268</v>
      </c>
      <c r="I25">
        <v>4</v>
      </c>
      <c r="J25">
        <v>13</v>
      </c>
      <c r="K25">
        <v>68</v>
      </c>
      <c r="L25" t="s">
        <v>68</v>
      </c>
      <c r="M25">
        <f t="shared" si="29"/>
        <v>353</v>
      </c>
      <c r="N25">
        <f t="shared" si="30"/>
        <v>285</v>
      </c>
      <c r="O25" s="1">
        <f t="shared" si="31"/>
        <v>171.5531055769312</v>
      </c>
      <c r="P25" s="5">
        <f t="shared" si="32"/>
        <v>45976.232294617555</v>
      </c>
      <c r="Q25" s="23">
        <f t="shared" si="33"/>
        <v>0.5022784954826087</v>
      </c>
      <c r="R25" s="11">
        <f t="shared" si="34"/>
        <v>134.61063678933914</v>
      </c>
      <c r="S25">
        <v>305</v>
      </c>
      <c r="T25">
        <v>303</v>
      </c>
      <c r="U25" s="1">
        <f t="shared" si="35"/>
        <v>0.5055938650897547</v>
      </c>
      <c r="V25" s="5">
        <f t="shared" si="36"/>
        <v>153.19494112219567</v>
      </c>
      <c r="W25" s="23">
        <f t="shared" si="37"/>
        <v>0.5435525975281137</v>
      </c>
      <c r="X25" s="11">
        <f t="shared" si="38"/>
        <v>164.69643705101845</v>
      </c>
      <c r="Y25">
        <v>324</v>
      </c>
      <c r="Z25">
        <v>322</v>
      </c>
      <c r="AA25" s="1">
        <f t="shared" si="39"/>
        <v>0.5053982376905752</v>
      </c>
      <c r="AB25" s="5">
        <f t="shared" si="40"/>
        <v>162.73823253636522</v>
      </c>
      <c r="AC25" s="23">
        <f t="shared" si="41"/>
        <v>1.096557249981262</v>
      </c>
      <c r="AD25" s="5">
        <f t="shared" si="42"/>
        <v>353.09143449396635</v>
      </c>
      <c r="AE25">
        <f t="shared" si="43"/>
        <v>0.8073654390934845</v>
      </c>
    </row>
    <row r="26" spans="1:31" ht="12.75">
      <c r="A26" s="32" t="s">
        <v>71</v>
      </c>
      <c r="B26" s="37">
        <v>1</v>
      </c>
      <c r="C26" s="37">
        <v>3</v>
      </c>
      <c r="D26" s="33">
        <v>0.007569331158238173</v>
      </c>
      <c r="E26" s="1">
        <f t="shared" si="28"/>
        <v>132.11206896551724</v>
      </c>
      <c r="F26">
        <v>18</v>
      </c>
      <c r="G26">
        <v>18</v>
      </c>
      <c r="H26">
        <v>100</v>
      </c>
      <c r="I26">
        <v>10</v>
      </c>
      <c r="J26">
        <v>2</v>
      </c>
      <c r="K26">
        <v>2</v>
      </c>
      <c r="L26">
        <v>2</v>
      </c>
      <c r="M26">
        <f t="shared" si="29"/>
        <v>116</v>
      </c>
      <c r="N26">
        <f t="shared" si="30"/>
        <v>112</v>
      </c>
      <c r="O26" s="1">
        <f t="shared" si="31"/>
        <v>147.96551724137933</v>
      </c>
      <c r="P26" s="5">
        <f t="shared" si="32"/>
        <v>14796.551724137933</v>
      </c>
      <c r="Q26" s="23">
        <f t="shared" si="33"/>
        <v>0.43321802384963554</v>
      </c>
      <c r="R26" s="11">
        <f t="shared" si="34"/>
        <v>43.321802384963554</v>
      </c>
      <c r="S26">
        <v>124</v>
      </c>
      <c r="T26">
        <v>124</v>
      </c>
      <c r="U26" s="1">
        <f t="shared" si="35"/>
        <v>0.43321802384963554</v>
      </c>
      <c r="V26" s="5">
        <f t="shared" si="36"/>
        <v>53.71903495735481</v>
      </c>
      <c r="W26" s="23">
        <f t="shared" si="37"/>
        <v>0.46574295777434543</v>
      </c>
      <c r="X26" s="11">
        <f t="shared" si="38"/>
        <v>57.75212676401883</v>
      </c>
      <c r="Y26">
        <v>117</v>
      </c>
      <c r="Z26">
        <v>117</v>
      </c>
      <c r="AA26" s="1">
        <f t="shared" si="39"/>
        <v>0.43321802384963554</v>
      </c>
      <c r="AB26" s="5">
        <f t="shared" si="40"/>
        <v>50.68650879040736</v>
      </c>
      <c r="AC26" s="23">
        <f t="shared" si="41"/>
        <v>0.9399485978534743</v>
      </c>
      <c r="AD26" s="5">
        <f t="shared" si="42"/>
        <v>109.9739859488565</v>
      </c>
      <c r="AE26">
        <f t="shared" si="43"/>
        <v>0.9655172413793104</v>
      </c>
    </row>
    <row r="27" spans="1:31" ht="12.75">
      <c r="A27" s="32" t="s">
        <v>72</v>
      </c>
      <c r="B27" s="37">
        <v>1</v>
      </c>
      <c r="C27" s="37">
        <v>4</v>
      </c>
      <c r="D27" s="33">
        <v>0.008211706176761471</v>
      </c>
      <c r="E27" s="1">
        <f t="shared" si="28"/>
        <v>121.77737226277372</v>
      </c>
      <c r="F27">
        <v>36</v>
      </c>
      <c r="G27">
        <v>36</v>
      </c>
      <c r="H27">
        <v>226</v>
      </c>
      <c r="I27">
        <v>6</v>
      </c>
      <c r="J27">
        <v>19</v>
      </c>
      <c r="K27">
        <v>13</v>
      </c>
      <c r="L27">
        <v>10</v>
      </c>
      <c r="M27">
        <f t="shared" si="29"/>
        <v>274</v>
      </c>
      <c r="N27">
        <f t="shared" si="30"/>
        <v>251</v>
      </c>
      <c r="O27" s="1">
        <f t="shared" si="31"/>
        <v>135.2483205219301</v>
      </c>
      <c r="P27" s="5">
        <f t="shared" si="32"/>
        <v>30566.120437956204</v>
      </c>
      <c r="Q27" s="23">
        <f t="shared" si="33"/>
        <v>0.3959842214447185</v>
      </c>
      <c r="R27" s="11">
        <f t="shared" si="34"/>
        <v>89.49243404650639</v>
      </c>
      <c r="S27">
        <v>272</v>
      </c>
      <c r="T27">
        <v>253</v>
      </c>
      <c r="U27" s="1">
        <f t="shared" si="35"/>
        <v>0.42572216692870923</v>
      </c>
      <c r="V27" s="5">
        <f t="shared" si="36"/>
        <v>107.70770823296344</v>
      </c>
      <c r="W27" s="23">
        <f t="shared" si="37"/>
        <v>0.45768433052153007</v>
      </c>
      <c r="X27" s="11">
        <f t="shared" si="38"/>
        <v>115.7941356219471</v>
      </c>
      <c r="Y27">
        <v>287</v>
      </c>
      <c r="Z27">
        <v>278</v>
      </c>
      <c r="AA27" s="1">
        <f t="shared" si="39"/>
        <v>0.4088038545130727</v>
      </c>
      <c r="AB27" s="5">
        <f t="shared" si="40"/>
        <v>113.64747155463422</v>
      </c>
      <c r="AC27" s="23">
        <f t="shared" si="41"/>
        <v>0.8869774309760211</v>
      </c>
      <c r="AD27" s="5">
        <f t="shared" si="42"/>
        <v>246.57972581133387</v>
      </c>
      <c r="AE27">
        <f t="shared" si="43"/>
        <v>0.916058394160584</v>
      </c>
    </row>
    <row r="28" spans="1:31" ht="12.75">
      <c r="A28" s="32" t="s">
        <v>73</v>
      </c>
      <c r="B28" s="37">
        <v>1</v>
      </c>
      <c r="C28" s="37">
        <v>5</v>
      </c>
      <c r="D28" s="33">
        <v>0.007251275118294107</v>
      </c>
      <c r="E28" s="1">
        <f t="shared" si="28"/>
        <v>137.90677966101694</v>
      </c>
      <c r="F28">
        <v>17</v>
      </c>
      <c r="G28">
        <v>17</v>
      </c>
      <c r="H28">
        <v>102</v>
      </c>
      <c r="I28">
        <v>6</v>
      </c>
      <c r="J28">
        <v>5</v>
      </c>
      <c r="K28">
        <v>5</v>
      </c>
      <c r="L28" t="s">
        <v>68</v>
      </c>
      <c r="M28">
        <f t="shared" si="29"/>
        <v>118</v>
      </c>
      <c r="N28">
        <f t="shared" si="30"/>
        <v>113</v>
      </c>
      <c r="O28" s="1">
        <f t="shared" si="31"/>
        <v>152.77907942838152</v>
      </c>
      <c r="P28" s="5">
        <f t="shared" si="32"/>
        <v>15583.466101694916</v>
      </c>
      <c r="Q28" s="23">
        <f t="shared" si="33"/>
        <v>0.447311320296054</v>
      </c>
      <c r="R28" s="11">
        <f t="shared" si="34"/>
        <v>45.62575467019751</v>
      </c>
      <c r="S28">
        <v>123</v>
      </c>
      <c r="T28">
        <v>122</v>
      </c>
      <c r="U28" s="1">
        <f t="shared" si="35"/>
        <v>0.4509778065279889</v>
      </c>
      <c r="V28" s="5">
        <f t="shared" si="36"/>
        <v>55.01929239641465</v>
      </c>
      <c r="W28" s="23">
        <f t="shared" si="37"/>
        <v>0.4848361008539991</v>
      </c>
      <c r="X28" s="11">
        <f t="shared" si="38"/>
        <v>59.15000430418789</v>
      </c>
      <c r="Y28">
        <v>119</v>
      </c>
      <c r="Z28">
        <v>119</v>
      </c>
      <c r="AA28" s="1">
        <f t="shared" si="39"/>
        <v>0.447311320296054</v>
      </c>
      <c r="AB28" s="5">
        <f t="shared" si="40"/>
        <v>53.23004711523043</v>
      </c>
      <c r="AC28" s="23">
        <f t="shared" si="41"/>
        <v>0.9705266751832905</v>
      </c>
      <c r="AD28" s="5">
        <f t="shared" si="42"/>
        <v>115.49267434681157</v>
      </c>
      <c r="AE28">
        <f t="shared" si="43"/>
        <v>0.9576271186440678</v>
      </c>
    </row>
    <row r="29" spans="1:31" ht="12.75">
      <c r="A29" s="32" t="s">
        <v>74</v>
      </c>
      <c r="B29" s="37">
        <v>1</v>
      </c>
      <c r="C29" s="37">
        <v>6</v>
      </c>
      <c r="D29" s="33">
        <v>0.006318465622312783</v>
      </c>
      <c r="E29" s="1">
        <f t="shared" si="28"/>
        <v>158.2662721893491</v>
      </c>
      <c r="F29">
        <v>29</v>
      </c>
      <c r="G29">
        <v>29</v>
      </c>
      <c r="H29">
        <v>162</v>
      </c>
      <c r="I29" t="s">
        <v>68</v>
      </c>
      <c r="J29">
        <v>4</v>
      </c>
      <c r="K29" t="s">
        <v>68</v>
      </c>
      <c r="L29">
        <v>3</v>
      </c>
      <c r="M29">
        <f t="shared" si="29"/>
        <v>169</v>
      </c>
      <c r="N29">
        <f t="shared" si="30"/>
        <v>166</v>
      </c>
      <c r="O29" s="1">
        <f t="shared" si="31"/>
        <v>162.1740813792096</v>
      </c>
      <c r="P29" s="5">
        <f t="shared" si="32"/>
        <v>26272.201183431956</v>
      </c>
      <c r="Q29" s="23">
        <f t="shared" si="33"/>
        <v>0.4748182979695184</v>
      </c>
      <c r="R29" s="11">
        <f t="shared" si="34"/>
        <v>76.92056427106198</v>
      </c>
      <c r="S29">
        <v>183</v>
      </c>
      <c r="T29">
        <v>176</v>
      </c>
      <c r="U29" s="1">
        <f t="shared" si="35"/>
        <v>0.49370311663876065</v>
      </c>
      <c r="V29" s="5">
        <f t="shared" si="36"/>
        <v>86.89174852842187</v>
      </c>
      <c r="W29" s="23">
        <f t="shared" si="37"/>
        <v>0.5307691211978702</v>
      </c>
      <c r="X29" s="11">
        <f t="shared" si="38"/>
        <v>93.41536533082515</v>
      </c>
      <c r="Y29">
        <v>189</v>
      </c>
      <c r="Z29">
        <v>184</v>
      </c>
      <c r="AA29" s="1">
        <f t="shared" si="39"/>
        <v>0.48772096910999446</v>
      </c>
      <c r="AB29" s="5">
        <f t="shared" si="40"/>
        <v>89.74065831623898</v>
      </c>
      <c r="AC29" s="23">
        <f t="shared" si="41"/>
        <v>1.0582030659412107</v>
      </c>
      <c r="AD29" s="5">
        <f t="shared" si="42"/>
        <v>194.70936413318276</v>
      </c>
      <c r="AE29">
        <f t="shared" si="43"/>
        <v>0.9822485207100592</v>
      </c>
    </row>
    <row r="30" spans="1:30" ht="12.75">
      <c r="A30" s="32"/>
      <c r="B30" s="37"/>
      <c r="C30" s="37"/>
      <c r="D30" s="34"/>
      <c r="E30" s="1"/>
      <c r="F30" s="19"/>
      <c r="G30" s="21"/>
      <c r="O30" s="1"/>
      <c r="P30" s="5"/>
      <c r="Q30" s="24"/>
      <c r="R30" s="11"/>
      <c r="U30" s="1"/>
      <c r="V30" s="5"/>
      <c r="W30" s="24"/>
      <c r="X30" s="11"/>
      <c r="AA30" s="1"/>
      <c r="AB30" s="5"/>
      <c r="AC30" s="24"/>
      <c r="AD30" s="5"/>
    </row>
    <row r="31" spans="1:30" ht="12.75">
      <c r="A31" s="31" t="s">
        <v>13</v>
      </c>
      <c r="B31" s="36"/>
      <c r="C31" s="36"/>
      <c r="D31" s="35"/>
      <c r="E31" s="1"/>
      <c r="F31" s="20"/>
      <c r="G31" s="22"/>
      <c r="O31" s="1"/>
      <c r="P31" s="5"/>
      <c r="Q31" s="25"/>
      <c r="R31" s="11"/>
      <c r="U31" s="1"/>
      <c r="V31" s="5"/>
      <c r="W31" s="25"/>
      <c r="X31" s="11"/>
      <c r="AA31" s="1"/>
      <c r="AB31" s="5"/>
      <c r="AC31" s="25"/>
      <c r="AD31" s="5"/>
    </row>
    <row r="32" spans="1:31" ht="12.75">
      <c r="A32" s="32" t="s">
        <v>69</v>
      </c>
      <c r="B32" s="37">
        <v>2</v>
      </c>
      <c r="C32" s="37">
        <v>1</v>
      </c>
      <c r="D32" s="33">
        <v>0.006296351600219003</v>
      </c>
      <c r="E32" s="1">
        <f t="shared" si="28"/>
        <v>158.82213438735178</v>
      </c>
      <c r="F32">
        <v>45</v>
      </c>
      <c r="G32">
        <v>45</v>
      </c>
      <c r="H32">
        <v>239</v>
      </c>
      <c r="I32">
        <v>1</v>
      </c>
      <c r="J32">
        <v>8</v>
      </c>
      <c r="K32">
        <v>4</v>
      </c>
      <c r="L32">
        <v>1</v>
      </c>
      <c r="M32">
        <f aca="true" t="shared" si="44" ref="M32:M37">SUM(H32:L32)</f>
        <v>253</v>
      </c>
      <c r="N32">
        <f aca="true" t="shared" si="45" ref="N32:N37">SUM(H32,I32,J32)</f>
        <v>248</v>
      </c>
      <c r="O32" s="1">
        <f aca="true" t="shared" si="46" ref="O32:O37">+E32*(G32/F32)*(N32/H32)</f>
        <v>164.80288421783783</v>
      </c>
      <c r="P32" s="5">
        <f aca="true" t="shared" si="47" ref="P32:P37">+O32*H32</f>
        <v>39387.88932806324</v>
      </c>
      <c r="Q32" s="23">
        <f aca="true" t="shared" si="48" ref="Q32:Q37">+O32*$H$40/$P$40</f>
        <v>0.4825149883340916</v>
      </c>
      <c r="R32" s="11">
        <f aca="true" t="shared" si="49" ref="R32:R37">+Q32*H32</f>
        <v>115.3210822118479</v>
      </c>
      <c r="S32">
        <v>309</v>
      </c>
      <c r="T32">
        <v>306</v>
      </c>
      <c r="U32" s="1">
        <f aca="true" t="shared" si="50" ref="U32:U37">+Q32*S32/T32</f>
        <v>0.4872455274354062</v>
      </c>
      <c r="V32" s="5">
        <f aca="true" t="shared" si="51" ref="V32:V37">+U32*T32</f>
        <v>149.0971313952343</v>
      </c>
      <c r="W32" s="23">
        <f aca="true" t="shared" si="52" ref="W32:W37">+U32*$T$40/$V$40</f>
        <v>0.5238267122257406</v>
      </c>
      <c r="X32" s="11">
        <f aca="true" t="shared" si="53" ref="X32:X37">+W32*T32</f>
        <v>160.29097394107663</v>
      </c>
      <c r="Y32">
        <v>305</v>
      </c>
      <c r="Z32">
        <v>304</v>
      </c>
      <c r="AA32" s="1">
        <f aca="true" t="shared" si="54" ref="AA32:AA37">IF(Z32&gt;0,+Q32*Y32/Z32,0)</f>
        <v>0.4841022086904538</v>
      </c>
      <c r="AB32" s="5">
        <f aca="true" t="shared" si="55" ref="AB32:AB37">+AA32*Z32</f>
        <v>147.16707144189795</v>
      </c>
      <c r="AC32" s="23">
        <f aca="true" t="shared" si="56" ref="AC32:AC37">+AA32*$Z$40/$AB$40</f>
        <v>1.0503514794534439</v>
      </c>
      <c r="AD32" s="5">
        <f aca="true" t="shared" si="57" ref="AD32:AD37">+AC32*Z32</f>
        <v>319.30684975384696</v>
      </c>
      <c r="AE32">
        <f aca="true" t="shared" si="58" ref="AE32:AE37">N32/M32</f>
        <v>0.9802371541501976</v>
      </c>
    </row>
    <row r="33" spans="1:31" ht="12.75">
      <c r="A33" s="32" t="s">
        <v>70</v>
      </c>
      <c r="B33" s="37">
        <v>2</v>
      </c>
      <c r="C33" s="37">
        <v>2</v>
      </c>
      <c r="D33" s="33">
        <v>0.007694974003466204</v>
      </c>
      <c r="E33" s="1">
        <f t="shared" si="28"/>
        <v>129.95495495495496</v>
      </c>
      <c r="F33">
        <v>17</v>
      </c>
      <c r="G33">
        <v>17</v>
      </c>
      <c r="H33">
        <v>91</v>
      </c>
      <c r="I33">
        <v>4</v>
      </c>
      <c r="J33">
        <v>9</v>
      </c>
      <c r="K33">
        <v>7</v>
      </c>
      <c r="M33">
        <f t="shared" si="44"/>
        <v>111</v>
      </c>
      <c r="N33">
        <f t="shared" si="45"/>
        <v>104</v>
      </c>
      <c r="O33" s="1">
        <f t="shared" si="46"/>
        <v>148.5199485199485</v>
      </c>
      <c r="P33" s="5">
        <f t="shared" si="47"/>
        <v>13515.315315315314</v>
      </c>
      <c r="Q33" s="23">
        <f t="shared" si="48"/>
        <v>0.4348413049176856</v>
      </c>
      <c r="R33" s="11">
        <f t="shared" si="49"/>
        <v>39.57055874750939</v>
      </c>
      <c r="S33">
        <v>122</v>
      </c>
      <c r="T33">
        <v>118</v>
      </c>
      <c r="U33" s="1">
        <f t="shared" si="50"/>
        <v>0.44958168813523425</v>
      </c>
      <c r="V33" s="5">
        <f t="shared" si="51"/>
        <v>53.050639199957644</v>
      </c>
      <c r="W33" s="23">
        <f t="shared" si="52"/>
        <v>0.4833351653576717</v>
      </c>
      <c r="X33" s="11">
        <f t="shared" si="53"/>
        <v>57.033549512205255</v>
      </c>
      <c r="Y33">
        <v>111</v>
      </c>
      <c r="Z33">
        <v>108</v>
      </c>
      <c r="AA33" s="1">
        <f t="shared" si="54"/>
        <v>0.44692023005428794</v>
      </c>
      <c r="AB33" s="5">
        <f t="shared" si="55"/>
        <v>48.2673848458631</v>
      </c>
      <c r="AC33" s="23">
        <f t="shared" si="56"/>
        <v>0.9696781307919109</v>
      </c>
      <c r="AD33" s="5">
        <f t="shared" si="57"/>
        <v>104.72523812552637</v>
      </c>
      <c r="AE33">
        <f t="shared" si="58"/>
        <v>0.9369369369369369</v>
      </c>
    </row>
    <row r="34" spans="1:31" ht="12.75">
      <c r="A34" s="32" t="s">
        <v>71</v>
      </c>
      <c r="B34" s="37">
        <v>2</v>
      </c>
      <c r="C34" s="37">
        <v>3</v>
      </c>
      <c r="D34" s="33">
        <v>0.006654077870695082</v>
      </c>
      <c r="E34" s="1">
        <f t="shared" si="28"/>
        <v>150.28378378378378</v>
      </c>
      <c r="F34">
        <v>26</v>
      </c>
      <c r="G34">
        <v>26</v>
      </c>
      <c r="H34">
        <v>134</v>
      </c>
      <c r="I34">
        <v>7</v>
      </c>
      <c r="J34">
        <v>2</v>
      </c>
      <c r="K34">
        <v>4</v>
      </c>
      <c r="L34">
        <v>1</v>
      </c>
      <c r="M34">
        <f t="shared" si="44"/>
        <v>148</v>
      </c>
      <c r="N34">
        <f t="shared" si="45"/>
        <v>143</v>
      </c>
      <c r="O34" s="1">
        <f t="shared" si="46"/>
        <v>160.37747075433643</v>
      </c>
      <c r="P34" s="5">
        <f t="shared" si="47"/>
        <v>21490.58108108108</v>
      </c>
      <c r="Q34" s="23">
        <f t="shared" si="48"/>
        <v>0.46955812574124767</v>
      </c>
      <c r="R34" s="11">
        <f t="shared" si="49"/>
        <v>62.92078884932719</v>
      </c>
      <c r="S34">
        <v>182</v>
      </c>
      <c r="T34">
        <v>173</v>
      </c>
      <c r="U34" s="1">
        <f t="shared" si="50"/>
        <v>0.4939860051150698</v>
      </c>
      <c r="V34" s="5">
        <f t="shared" si="51"/>
        <v>85.45957888490707</v>
      </c>
      <c r="W34" s="23">
        <f t="shared" si="52"/>
        <v>0.5310732482388131</v>
      </c>
      <c r="X34" s="11">
        <f t="shared" si="53"/>
        <v>91.87567194531466</v>
      </c>
      <c r="Y34">
        <v>186</v>
      </c>
      <c r="Z34">
        <v>183</v>
      </c>
      <c r="AA34" s="1">
        <f t="shared" si="54"/>
        <v>0.47725579993372713</v>
      </c>
      <c r="AB34" s="5">
        <f t="shared" si="55"/>
        <v>87.33781138787207</v>
      </c>
      <c r="AC34" s="23">
        <f t="shared" si="56"/>
        <v>1.0354968982565855</v>
      </c>
      <c r="AD34" s="5">
        <f t="shared" si="57"/>
        <v>189.49593238095514</v>
      </c>
      <c r="AE34">
        <f t="shared" si="58"/>
        <v>0.9662162162162162</v>
      </c>
    </row>
    <row r="35" spans="1:31" ht="12.75">
      <c r="A35" s="32" t="s">
        <v>72</v>
      </c>
      <c r="B35" s="37">
        <v>2</v>
      </c>
      <c r="C35" s="37">
        <v>4</v>
      </c>
      <c r="D35" s="33">
        <v>0.00858554049126529</v>
      </c>
      <c r="E35" s="1">
        <f t="shared" si="28"/>
        <v>116.47490347490347</v>
      </c>
      <c r="F35">
        <v>35</v>
      </c>
      <c r="G35">
        <v>35</v>
      </c>
      <c r="H35">
        <v>207</v>
      </c>
      <c r="I35">
        <v>4</v>
      </c>
      <c r="J35">
        <v>9</v>
      </c>
      <c r="K35">
        <v>11</v>
      </c>
      <c r="L35">
        <v>4</v>
      </c>
      <c r="M35">
        <f t="shared" si="44"/>
        <v>235</v>
      </c>
      <c r="N35">
        <f t="shared" si="45"/>
        <v>220</v>
      </c>
      <c r="O35" s="1">
        <f t="shared" si="46"/>
        <v>123.78975248540466</v>
      </c>
      <c r="P35" s="5">
        <f t="shared" si="47"/>
        <v>25624.478764478765</v>
      </c>
      <c r="Q35" s="23">
        <f t="shared" si="48"/>
        <v>0.362435471077211</v>
      </c>
      <c r="R35" s="11">
        <f t="shared" si="49"/>
        <v>75.02414251298268</v>
      </c>
      <c r="S35">
        <v>269</v>
      </c>
      <c r="T35">
        <v>259</v>
      </c>
      <c r="U35" s="1">
        <f t="shared" si="50"/>
        <v>0.3764291186091497</v>
      </c>
      <c r="V35" s="5">
        <f t="shared" si="51"/>
        <v>97.49514171976976</v>
      </c>
      <c r="W35" s="23">
        <f t="shared" si="52"/>
        <v>0.40469048248617273</v>
      </c>
      <c r="X35" s="11">
        <f t="shared" si="53"/>
        <v>104.81483496391874</v>
      </c>
      <c r="Y35">
        <v>270</v>
      </c>
      <c r="Z35">
        <v>267</v>
      </c>
      <c r="AA35" s="1">
        <f t="shared" si="54"/>
        <v>0.3665077797409999</v>
      </c>
      <c r="AB35" s="5">
        <f t="shared" si="55"/>
        <v>97.85757719084698</v>
      </c>
      <c r="AC35" s="23">
        <f t="shared" si="56"/>
        <v>0.795208081622924</v>
      </c>
      <c r="AD35" s="5">
        <f t="shared" si="57"/>
        <v>212.32055779332072</v>
      </c>
      <c r="AE35">
        <f t="shared" si="58"/>
        <v>0.9361702127659575</v>
      </c>
    </row>
    <row r="36" spans="1:31" ht="12.75">
      <c r="A36" s="32" t="s">
        <v>73</v>
      </c>
      <c r="B36" s="37">
        <v>2</v>
      </c>
      <c r="C36" s="37">
        <v>5</v>
      </c>
      <c r="D36" s="33">
        <v>0.007115840759023015</v>
      </c>
      <c r="E36" s="1">
        <f t="shared" si="28"/>
        <v>140.53153153153153</v>
      </c>
      <c r="F36">
        <v>20</v>
      </c>
      <c r="G36">
        <v>20</v>
      </c>
      <c r="H36">
        <v>94</v>
      </c>
      <c r="I36" t="s">
        <v>68</v>
      </c>
      <c r="J36">
        <v>9</v>
      </c>
      <c r="K36">
        <v>7</v>
      </c>
      <c r="L36">
        <v>1</v>
      </c>
      <c r="M36">
        <f t="shared" si="44"/>
        <v>111</v>
      </c>
      <c r="N36">
        <f t="shared" si="45"/>
        <v>103</v>
      </c>
      <c r="O36" s="1">
        <f t="shared" si="46"/>
        <v>153.98667816752922</v>
      </c>
      <c r="P36" s="5">
        <f t="shared" si="47"/>
        <v>14474.747747747746</v>
      </c>
      <c r="Q36" s="23">
        <f t="shared" si="48"/>
        <v>0.4508469652836862</v>
      </c>
      <c r="R36" s="11">
        <f t="shared" si="49"/>
        <v>42.3796147366665</v>
      </c>
      <c r="S36">
        <v>122</v>
      </c>
      <c r="T36">
        <v>115</v>
      </c>
      <c r="U36" s="1">
        <f t="shared" si="50"/>
        <v>0.4782898240400845</v>
      </c>
      <c r="V36" s="5">
        <f t="shared" si="51"/>
        <v>55.00332976460972</v>
      </c>
      <c r="W36" s="23">
        <f t="shared" si="52"/>
        <v>0.5141986368487692</v>
      </c>
      <c r="X36" s="11">
        <f t="shared" si="53"/>
        <v>59.13284323760846</v>
      </c>
      <c r="Y36">
        <v>116</v>
      </c>
      <c r="Z36">
        <v>113</v>
      </c>
      <c r="AA36" s="1">
        <f t="shared" si="54"/>
        <v>0.4628163537425451</v>
      </c>
      <c r="AB36" s="5">
        <f t="shared" si="55"/>
        <v>52.298247972907596</v>
      </c>
      <c r="AC36" s="23">
        <f t="shared" si="56"/>
        <v>1.004167783459891</v>
      </c>
      <c r="AD36" s="5">
        <f t="shared" si="57"/>
        <v>113.47095953096768</v>
      </c>
      <c r="AE36">
        <f t="shared" si="58"/>
        <v>0.9279279279279279</v>
      </c>
    </row>
    <row r="37" spans="1:31" ht="12.75">
      <c r="A37" s="32" t="s">
        <v>74</v>
      </c>
      <c r="B37" s="37">
        <v>2</v>
      </c>
      <c r="C37" s="37">
        <v>6</v>
      </c>
      <c r="D37" s="33">
        <v>0.005991541353383458</v>
      </c>
      <c r="E37" s="1">
        <f t="shared" si="28"/>
        <v>166.90196078431373</v>
      </c>
      <c r="F37">
        <v>30</v>
      </c>
      <c r="G37">
        <v>30</v>
      </c>
      <c r="H37">
        <v>162</v>
      </c>
      <c r="I37" t="s">
        <v>68</v>
      </c>
      <c r="J37">
        <v>8</v>
      </c>
      <c r="K37">
        <v>5</v>
      </c>
      <c r="L37">
        <v>2</v>
      </c>
      <c r="M37">
        <f t="shared" si="44"/>
        <v>177</v>
      </c>
      <c r="N37">
        <f t="shared" si="45"/>
        <v>170</v>
      </c>
      <c r="O37" s="1">
        <f t="shared" si="46"/>
        <v>175.1440329218107</v>
      </c>
      <c r="P37" s="5">
        <f t="shared" si="47"/>
        <v>28373.333333333332</v>
      </c>
      <c r="Q37" s="23">
        <f t="shared" si="48"/>
        <v>0.5127921237734392</v>
      </c>
      <c r="R37" s="11">
        <f t="shared" si="49"/>
        <v>83.07232405129714</v>
      </c>
      <c r="S37">
        <v>209</v>
      </c>
      <c r="T37">
        <v>203</v>
      </c>
      <c r="U37" s="1">
        <f t="shared" si="50"/>
        <v>0.5279485412248709</v>
      </c>
      <c r="V37" s="5">
        <f t="shared" si="51"/>
        <v>107.1735538686488</v>
      </c>
      <c r="W37" s="23">
        <f t="shared" si="52"/>
        <v>0.567585607260115</v>
      </c>
      <c r="X37" s="11">
        <f t="shared" si="53"/>
        <v>115.21987827380335</v>
      </c>
      <c r="Y37">
        <v>200</v>
      </c>
      <c r="Z37">
        <v>196</v>
      </c>
      <c r="AA37" s="1">
        <f t="shared" si="54"/>
        <v>0.5232572691565706</v>
      </c>
      <c r="AB37" s="5">
        <f t="shared" si="55"/>
        <v>102.55842475468783</v>
      </c>
      <c r="AC37" s="23">
        <f t="shared" si="56"/>
        <v>1.1353058030454108</v>
      </c>
      <c r="AD37" s="5">
        <f t="shared" si="57"/>
        <v>222.51993739690053</v>
      </c>
      <c r="AE37">
        <f t="shared" si="58"/>
        <v>0.96045197740113</v>
      </c>
    </row>
    <row r="38" spans="1:30" ht="12.75">
      <c r="A38" s="3"/>
      <c r="B38" s="3"/>
      <c r="C38" s="3"/>
      <c r="D38" s="1"/>
      <c r="P38" s="5"/>
      <c r="R38" s="5"/>
      <c r="V38" s="5"/>
      <c r="X38" s="5"/>
      <c r="AB38" s="5"/>
      <c r="AD38" s="5"/>
    </row>
    <row r="39" spans="16:30" ht="12.75">
      <c r="P39" s="5"/>
      <c r="R39" s="5"/>
      <c r="V39" s="5"/>
      <c r="X39" s="5"/>
      <c r="AB39" s="5"/>
      <c r="AD39" s="5"/>
    </row>
    <row r="40" spans="1:30" ht="12.75">
      <c r="A40" t="s">
        <v>14</v>
      </c>
      <c r="F40" s="3">
        <f aca="true" t="shared" si="59" ref="F40:L40">SUM(F8:F38)</f>
        <v>804</v>
      </c>
      <c r="G40" s="3">
        <f t="shared" si="59"/>
        <v>804</v>
      </c>
      <c r="H40" s="3">
        <f t="shared" si="59"/>
        <v>7014</v>
      </c>
      <c r="I40" s="3">
        <f t="shared" si="59"/>
        <v>136</v>
      </c>
      <c r="J40" s="3">
        <f t="shared" si="59"/>
        <v>307</v>
      </c>
      <c r="K40" s="3">
        <f t="shared" si="59"/>
        <v>403</v>
      </c>
      <c r="L40" s="3">
        <f t="shared" si="59"/>
        <v>114</v>
      </c>
      <c r="M40" s="3">
        <f>SUM(M8:M38)</f>
        <v>7974</v>
      </c>
      <c r="N40" s="3">
        <f>SUM(N8:N38)</f>
        <v>7457</v>
      </c>
      <c r="P40" s="3">
        <f>SUM(P8:P38)</f>
        <v>2395630.1003100746</v>
      </c>
      <c r="R40" s="3">
        <f>SUM(R8:R38)</f>
        <v>7013.999999999999</v>
      </c>
      <c r="S40" s="3">
        <f>SUM(S8:S38)</f>
        <v>5850</v>
      </c>
      <c r="T40" s="3">
        <f>SUM(T8:T38)</f>
        <v>5589</v>
      </c>
      <c r="V40" s="3">
        <f>SUM(V8:V38)</f>
        <v>5198.6948914184595</v>
      </c>
      <c r="X40" s="6">
        <f>SUM(X8:X38)</f>
        <v>5588.999999999999</v>
      </c>
      <c r="Y40" s="3">
        <f>SUM(Y8:Y38)</f>
        <v>2620</v>
      </c>
      <c r="Z40" s="3">
        <f>SUM(Z8:Z38)</f>
        <v>2585</v>
      </c>
      <c r="AB40" s="3">
        <f>SUM(AB8:AB38)</f>
        <v>1191.4147158777728</v>
      </c>
      <c r="AD40" s="6">
        <f>SUM(AD8:AD38)</f>
        <v>2584.9999999999995</v>
      </c>
    </row>
    <row r="41" ht="12.75">
      <c r="P41" t="s">
        <v>68</v>
      </c>
    </row>
    <row r="42" spans="1:3" ht="12.75">
      <c r="A42" s="27" t="s">
        <v>22</v>
      </c>
      <c r="B42" s="27"/>
      <c r="C42" s="27"/>
    </row>
    <row r="43" spans="1:3" ht="12.75">
      <c r="A43" s="26" t="s">
        <v>23</v>
      </c>
      <c r="B43" s="26"/>
      <c r="C43" s="26"/>
    </row>
  </sheetData>
  <mergeCells count="4">
    <mergeCell ref="D3:G3"/>
    <mergeCell ref="H3:R3"/>
    <mergeCell ref="S3:X3"/>
    <mergeCell ref="Y3:AD3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O7">
      <selection activeCell="AA24" sqref="AA24"/>
    </sheetView>
  </sheetViews>
  <sheetFormatPr defaultColWidth="9.140625" defaultRowHeight="12.75"/>
  <cols>
    <col min="1" max="1" width="25.7109375" style="0" customWidth="1"/>
    <col min="2" max="2" width="5.00390625" style="0" bestFit="1" customWidth="1"/>
    <col min="3" max="3" width="7.140625" style="0" bestFit="1" customWidth="1"/>
    <col min="4" max="4" width="8.7109375" style="0" customWidth="1"/>
    <col min="5" max="5" width="12.7109375" style="0" customWidth="1"/>
    <col min="6" max="14" width="10.7109375" style="0" customWidth="1"/>
    <col min="15" max="17" width="12.7109375" style="0" customWidth="1"/>
    <col min="18" max="20" width="10.7109375" style="0" customWidth="1"/>
    <col min="21" max="23" width="12.7109375" style="0" customWidth="1"/>
    <col min="24" max="26" width="10.7109375" style="0" customWidth="1"/>
    <col min="27" max="29" width="12.7109375" style="0" customWidth="1"/>
    <col min="30" max="30" width="10.7109375" style="0" customWidth="1"/>
  </cols>
  <sheetData>
    <row r="1" spans="1:7" ht="12.75">
      <c r="A1" s="3" t="s">
        <v>60</v>
      </c>
      <c r="B1" s="3"/>
      <c r="C1" s="3"/>
      <c r="G1" s="4" t="s">
        <v>59</v>
      </c>
    </row>
    <row r="2" spans="1:7" ht="12.75">
      <c r="A2" s="3"/>
      <c r="B2" s="3"/>
      <c r="C2" s="3"/>
      <c r="G2" s="4"/>
    </row>
    <row r="3" spans="1:30" ht="12.75">
      <c r="A3" s="3" t="s">
        <v>88</v>
      </c>
      <c r="B3" s="3"/>
      <c r="C3" s="3"/>
      <c r="D3" s="57" t="s">
        <v>15</v>
      </c>
      <c r="E3" s="58"/>
      <c r="F3" s="58"/>
      <c r="G3" s="59"/>
      <c r="H3" s="57" t="s">
        <v>16</v>
      </c>
      <c r="I3" s="58"/>
      <c r="J3" s="58"/>
      <c r="K3" s="58"/>
      <c r="L3" s="58"/>
      <c r="M3" s="58"/>
      <c r="N3" s="58"/>
      <c r="O3" s="58"/>
      <c r="P3" s="58"/>
      <c r="Q3" s="58"/>
      <c r="R3" s="59"/>
      <c r="S3" s="57" t="s">
        <v>17</v>
      </c>
      <c r="T3" s="58"/>
      <c r="U3" s="58"/>
      <c r="V3" s="58"/>
      <c r="W3" s="58"/>
      <c r="X3" s="59"/>
      <c r="Y3" s="57" t="s">
        <v>18</v>
      </c>
      <c r="Z3" s="58"/>
      <c r="AA3" s="58"/>
      <c r="AB3" s="58"/>
      <c r="AC3" s="58"/>
      <c r="AD3" s="59"/>
    </row>
    <row r="4" spans="1:30" s="2" customFormat="1" ht="114.75">
      <c r="A4" s="28" t="s">
        <v>2</v>
      </c>
      <c r="B4" s="7" t="s">
        <v>24</v>
      </c>
      <c r="C4" s="7" t="s">
        <v>25</v>
      </c>
      <c r="D4" s="7" t="s">
        <v>0</v>
      </c>
      <c r="E4" s="8" t="s">
        <v>1</v>
      </c>
      <c r="F4" s="8" t="s">
        <v>4</v>
      </c>
      <c r="G4" s="9" t="s">
        <v>5</v>
      </c>
      <c r="H4" s="7" t="s">
        <v>54</v>
      </c>
      <c r="I4" s="8" t="s">
        <v>55</v>
      </c>
      <c r="J4" s="8" t="s">
        <v>56</v>
      </c>
      <c r="K4" s="8" t="s">
        <v>57</v>
      </c>
      <c r="L4" s="8" t="s">
        <v>63</v>
      </c>
      <c r="M4" s="8" t="s">
        <v>8</v>
      </c>
      <c r="N4" s="8" t="s">
        <v>58</v>
      </c>
      <c r="O4" s="8" t="s">
        <v>21</v>
      </c>
      <c r="P4" s="8" t="s">
        <v>6</v>
      </c>
      <c r="Q4" s="10" t="s">
        <v>3</v>
      </c>
      <c r="R4" s="9" t="s">
        <v>6</v>
      </c>
      <c r="S4" s="7" t="s">
        <v>64</v>
      </c>
      <c r="T4" s="8" t="s">
        <v>65</v>
      </c>
      <c r="U4" s="8" t="s">
        <v>19</v>
      </c>
      <c r="V4" s="8" t="s">
        <v>7</v>
      </c>
      <c r="W4" s="10" t="s">
        <v>9</v>
      </c>
      <c r="X4" s="9" t="s">
        <v>7</v>
      </c>
      <c r="Y4" s="7" t="s">
        <v>67</v>
      </c>
      <c r="Z4" s="8" t="s">
        <v>66</v>
      </c>
      <c r="AA4" s="8" t="s">
        <v>20</v>
      </c>
      <c r="AB4" s="8" t="s">
        <v>10</v>
      </c>
      <c r="AC4" s="10" t="s">
        <v>11</v>
      </c>
      <c r="AD4" s="9" t="s">
        <v>10</v>
      </c>
    </row>
    <row r="5" spans="1:30" s="2" customFormat="1" ht="25.5">
      <c r="A5" s="29" t="s">
        <v>26</v>
      </c>
      <c r="B5" s="14" t="s">
        <v>61</v>
      </c>
      <c r="C5" s="14" t="s">
        <v>62</v>
      </c>
      <c r="D5" s="30" t="s">
        <v>27</v>
      </c>
      <c r="E5" s="14" t="s">
        <v>28</v>
      </c>
      <c r="F5" s="14" t="s">
        <v>29</v>
      </c>
      <c r="G5" s="16" t="s">
        <v>30</v>
      </c>
      <c r="H5" s="17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14" t="s">
        <v>38</v>
      </c>
      <c r="P5" s="14" t="s">
        <v>39</v>
      </c>
      <c r="Q5" s="15" t="s">
        <v>40</v>
      </c>
      <c r="R5" s="16" t="s">
        <v>41</v>
      </c>
      <c r="S5" s="17" t="s">
        <v>42</v>
      </c>
      <c r="T5" s="14" t="s">
        <v>43</v>
      </c>
      <c r="U5" s="14" t="s">
        <v>44</v>
      </c>
      <c r="V5" s="14" t="s">
        <v>45</v>
      </c>
      <c r="W5" s="15" t="s">
        <v>46</v>
      </c>
      <c r="X5" s="16" t="s">
        <v>47</v>
      </c>
      <c r="Y5" s="17" t="s">
        <v>48</v>
      </c>
      <c r="Z5" s="14" t="s">
        <v>49</v>
      </c>
      <c r="AA5" s="14" t="s">
        <v>50</v>
      </c>
      <c r="AB5" s="14" t="s">
        <v>51</v>
      </c>
      <c r="AC5" s="15" t="s">
        <v>52</v>
      </c>
      <c r="AD5" s="14" t="s">
        <v>53</v>
      </c>
    </row>
    <row r="6" spans="1:30" s="2" customFormat="1" ht="12.75">
      <c r="A6" s="29" t="s">
        <v>80</v>
      </c>
      <c r="B6" s="14"/>
      <c r="C6" s="14"/>
      <c r="D6" s="30"/>
      <c r="E6" s="14"/>
      <c r="F6" s="14"/>
      <c r="G6" s="29"/>
      <c r="H6" s="30"/>
      <c r="I6" s="14"/>
      <c r="J6" s="14"/>
      <c r="K6" s="14"/>
      <c r="L6" s="14"/>
      <c r="M6" s="14"/>
      <c r="N6" s="14"/>
      <c r="O6" s="14"/>
      <c r="P6" s="14"/>
      <c r="Q6" s="15"/>
      <c r="R6" s="29"/>
      <c r="S6" s="14"/>
      <c r="T6" s="14"/>
      <c r="U6" s="14"/>
      <c r="V6" s="14"/>
      <c r="W6" s="15"/>
      <c r="X6" s="29"/>
      <c r="Y6" s="14"/>
      <c r="Z6" s="14"/>
      <c r="AA6" s="14"/>
      <c r="AB6" s="14"/>
      <c r="AC6" s="15"/>
      <c r="AD6" s="14"/>
    </row>
    <row r="7" spans="1:30" ht="12.75">
      <c r="A7" s="31" t="s">
        <v>12</v>
      </c>
      <c r="B7" s="36"/>
      <c r="C7" s="36"/>
      <c r="D7" s="12"/>
      <c r="G7" s="13"/>
      <c r="H7" s="12"/>
      <c r="R7" s="13"/>
      <c r="X7" s="13"/>
      <c r="AD7" s="18"/>
    </row>
    <row r="8" spans="1:31" ht="12.75">
      <c r="A8" s="32" t="s">
        <v>81</v>
      </c>
      <c r="B8" s="37">
        <v>1</v>
      </c>
      <c r="C8" s="37">
        <v>1</v>
      </c>
      <c r="D8" s="33">
        <v>0.06397103198551599</v>
      </c>
      <c r="E8" s="1">
        <f aca="true" t="shared" si="0" ref="E8:E21">1/D8</f>
        <v>15.632075471698116</v>
      </c>
      <c r="F8" s="48">
        <v>46</v>
      </c>
      <c r="G8" s="49">
        <v>46</v>
      </c>
      <c r="H8">
        <v>98</v>
      </c>
      <c r="J8">
        <v>1</v>
      </c>
      <c r="K8">
        <v>1</v>
      </c>
      <c r="L8">
        <v>6</v>
      </c>
      <c r="M8">
        <f>SUM(H8:L8)</f>
        <v>106</v>
      </c>
      <c r="N8">
        <f aca="true" t="shared" si="1" ref="N8:N13">H8+I8+J8</f>
        <v>99</v>
      </c>
      <c r="O8" s="1">
        <f aca="true" t="shared" si="2" ref="O8:O13">+E8*(G8/F8)*(N8/H8)</f>
        <v>15.791586445899116</v>
      </c>
      <c r="P8" s="5">
        <f aca="true" t="shared" si="3" ref="P8:P19">+O8*H8</f>
        <v>1547.5754716981132</v>
      </c>
      <c r="Q8" s="23">
        <f aca="true" t="shared" si="4" ref="Q8:Q13">+O8*$H$40/$P$40</f>
        <v>1.2056467697868896</v>
      </c>
      <c r="R8" s="11">
        <f>+Q8*H8</f>
        <v>118.15338343911517</v>
      </c>
      <c r="S8">
        <v>108</v>
      </c>
      <c r="T8">
        <v>103</v>
      </c>
      <c r="U8" s="1">
        <f aca="true" t="shared" si="5" ref="U8:U13">+Q8*S8/T8</f>
        <v>1.2641733120095542</v>
      </c>
      <c r="V8" s="5">
        <f aca="true" t="shared" si="6" ref="V8:V13">+U8*T8</f>
        <v>130.20985113698407</v>
      </c>
      <c r="W8" s="23">
        <f aca="true" t="shared" si="7" ref="W8:W13">+U8*$T$40/$V$40</f>
        <v>1.2529262912483128</v>
      </c>
      <c r="X8" s="11">
        <f aca="true" t="shared" si="8" ref="X8:X13">+W8*T8</f>
        <v>129.05140799857622</v>
      </c>
      <c r="Y8">
        <v>0</v>
      </c>
      <c r="Z8">
        <v>0</v>
      </c>
      <c r="AA8" s="1">
        <f aca="true" t="shared" si="9" ref="AA8:AA13">IF(Z8&gt;0,+Q8*Y8/Z8,0)</f>
        <v>0</v>
      </c>
      <c r="AB8" s="5">
        <f aca="true" t="shared" si="10" ref="AB8:AB13">+AA8*Z8</f>
        <v>0</v>
      </c>
      <c r="AC8" s="23">
        <f aca="true" t="shared" si="11" ref="AC8:AC13">+AA8*$Z$40/$AB$40</f>
        <v>0</v>
      </c>
      <c r="AD8" s="5">
        <f aca="true" t="shared" si="12" ref="AD8:AD13">+AC8*Z8</f>
        <v>0</v>
      </c>
      <c r="AE8">
        <f aca="true" t="shared" si="13" ref="AE8:AE13">N8/M8</f>
        <v>0.9339622641509434</v>
      </c>
    </row>
    <row r="9" spans="1:31" ht="12.75">
      <c r="A9" s="32" t="s">
        <v>82</v>
      </c>
      <c r="B9" s="37">
        <v>1</v>
      </c>
      <c r="C9" s="37">
        <v>2</v>
      </c>
      <c r="D9" s="33">
        <v>0.06678460858027421</v>
      </c>
      <c r="E9" s="1">
        <f t="shared" si="0"/>
        <v>14.973509933774835</v>
      </c>
      <c r="F9" s="48">
        <v>48</v>
      </c>
      <c r="G9" s="49">
        <v>48</v>
      </c>
      <c r="H9">
        <v>107</v>
      </c>
      <c r="J9">
        <v>13</v>
      </c>
      <c r="K9">
        <v>19</v>
      </c>
      <c r="L9">
        <v>12</v>
      </c>
      <c r="M9">
        <f aca="true" t="shared" si="14" ref="M9:M19">SUM(H9:L9)</f>
        <v>151</v>
      </c>
      <c r="N9">
        <f t="shared" si="1"/>
        <v>120</v>
      </c>
      <c r="O9" s="1">
        <f t="shared" si="2"/>
        <v>16.792721421055887</v>
      </c>
      <c r="P9" s="5">
        <f t="shared" si="3"/>
        <v>1796.82119205298</v>
      </c>
      <c r="Q9" s="23">
        <f t="shared" si="4"/>
        <v>1.2820808350439545</v>
      </c>
      <c r="R9" s="11">
        <f aca="true" t="shared" si="15" ref="R9:R19">+Q9*H9</f>
        <v>137.18264934970313</v>
      </c>
      <c r="S9">
        <v>123</v>
      </c>
      <c r="T9">
        <v>117</v>
      </c>
      <c r="U9" s="1">
        <f t="shared" si="5"/>
        <v>1.3478285701744137</v>
      </c>
      <c r="V9" s="5">
        <f t="shared" si="6"/>
        <v>157.6959427104064</v>
      </c>
      <c r="W9" s="23">
        <f t="shared" si="7"/>
        <v>1.3358372903654383</v>
      </c>
      <c r="X9" s="11">
        <f t="shared" si="8"/>
        <v>156.29296297275627</v>
      </c>
      <c r="Y9">
        <v>0</v>
      </c>
      <c r="Z9">
        <v>0</v>
      </c>
      <c r="AA9" s="1">
        <f t="shared" si="9"/>
        <v>0</v>
      </c>
      <c r="AB9" s="5">
        <f t="shared" si="10"/>
        <v>0</v>
      </c>
      <c r="AC9" s="23">
        <f t="shared" si="11"/>
        <v>0</v>
      </c>
      <c r="AD9" s="5">
        <f t="shared" si="12"/>
        <v>0</v>
      </c>
      <c r="AE9">
        <f t="shared" si="13"/>
        <v>0.7947019867549668</v>
      </c>
    </row>
    <row r="10" spans="1:31" ht="12.75">
      <c r="A10" s="32" t="s">
        <v>83</v>
      </c>
      <c r="B10" s="37">
        <v>1</v>
      </c>
      <c r="C10" s="37">
        <v>3</v>
      </c>
      <c r="D10" s="33">
        <v>0.0821917808219178</v>
      </c>
      <c r="E10" s="1">
        <f t="shared" si="0"/>
        <v>12.166666666666668</v>
      </c>
      <c r="F10" s="48">
        <v>50</v>
      </c>
      <c r="G10" s="49">
        <v>50</v>
      </c>
      <c r="H10">
        <v>16</v>
      </c>
      <c r="J10" t="s">
        <v>68</v>
      </c>
      <c r="K10" t="s">
        <v>68</v>
      </c>
      <c r="L10">
        <v>2</v>
      </c>
      <c r="M10">
        <f t="shared" si="14"/>
        <v>18</v>
      </c>
      <c r="N10">
        <f>SUM(H10,I10,J10)</f>
        <v>16</v>
      </c>
      <c r="O10" s="1">
        <f t="shared" si="2"/>
        <v>12.166666666666668</v>
      </c>
      <c r="P10" s="5">
        <f t="shared" si="3"/>
        <v>194.66666666666669</v>
      </c>
      <c r="Q10" s="23">
        <f t="shared" si="4"/>
        <v>0.9288935228891948</v>
      </c>
      <c r="R10" s="11">
        <f t="shared" si="15"/>
        <v>14.862296366227117</v>
      </c>
      <c r="S10">
        <v>14</v>
      </c>
      <c r="T10">
        <v>11</v>
      </c>
      <c r="U10" s="1">
        <f t="shared" si="5"/>
        <v>1.1822281200407934</v>
      </c>
      <c r="V10" s="5">
        <f t="shared" si="6"/>
        <v>13.004509320448728</v>
      </c>
      <c r="W10" s="23">
        <f t="shared" si="7"/>
        <v>1.1717101443136475</v>
      </c>
      <c r="X10" s="11">
        <f t="shared" si="8"/>
        <v>12.888811587450123</v>
      </c>
      <c r="Y10">
        <v>0</v>
      </c>
      <c r="Z10">
        <v>0</v>
      </c>
      <c r="AA10" s="1">
        <f t="shared" si="9"/>
        <v>0</v>
      </c>
      <c r="AB10" s="5">
        <f t="shared" si="10"/>
        <v>0</v>
      </c>
      <c r="AC10" s="23">
        <f t="shared" si="11"/>
        <v>0</v>
      </c>
      <c r="AD10" s="5">
        <f t="shared" si="12"/>
        <v>0</v>
      </c>
      <c r="AE10">
        <f t="shared" si="13"/>
        <v>0.8888888888888888</v>
      </c>
    </row>
    <row r="11" spans="1:31" ht="12.75">
      <c r="A11" s="32" t="s">
        <v>84</v>
      </c>
      <c r="B11" s="37">
        <v>1</v>
      </c>
      <c r="C11" s="37">
        <v>4</v>
      </c>
      <c r="D11" s="33">
        <v>0.05690072639225181</v>
      </c>
      <c r="E11" s="1">
        <f t="shared" si="0"/>
        <v>17.574468085106385</v>
      </c>
      <c r="F11" s="48">
        <v>52</v>
      </c>
      <c r="G11" s="49">
        <v>52</v>
      </c>
      <c r="H11">
        <v>37</v>
      </c>
      <c r="J11">
        <v>2</v>
      </c>
      <c r="K11">
        <v>4</v>
      </c>
      <c r="L11">
        <v>4</v>
      </c>
      <c r="M11">
        <f t="shared" si="14"/>
        <v>47</v>
      </c>
      <c r="N11">
        <f t="shared" si="1"/>
        <v>39</v>
      </c>
      <c r="O11" s="1">
        <f t="shared" si="2"/>
        <v>18.52443933294997</v>
      </c>
      <c r="P11" s="5">
        <f t="shared" si="3"/>
        <v>685.4042553191489</v>
      </c>
      <c r="Q11" s="23">
        <f t="shared" si="4"/>
        <v>1.4142930173861148</v>
      </c>
      <c r="R11" s="11">
        <f t="shared" si="15"/>
        <v>52.328841643286246</v>
      </c>
      <c r="S11">
        <v>41</v>
      </c>
      <c r="T11">
        <v>35</v>
      </c>
      <c r="U11" s="1">
        <f t="shared" si="5"/>
        <v>1.65674324893802</v>
      </c>
      <c r="V11" s="5">
        <f t="shared" si="6"/>
        <v>57.986013712830704</v>
      </c>
      <c r="W11" s="23">
        <f t="shared" si="7"/>
        <v>1.6420036356746834</v>
      </c>
      <c r="X11" s="11">
        <f t="shared" si="8"/>
        <v>57.47012724861392</v>
      </c>
      <c r="Y11">
        <v>0</v>
      </c>
      <c r="Z11">
        <v>0</v>
      </c>
      <c r="AA11" s="1">
        <f t="shared" si="9"/>
        <v>0</v>
      </c>
      <c r="AB11" s="5">
        <f t="shared" si="10"/>
        <v>0</v>
      </c>
      <c r="AC11" s="23">
        <f t="shared" si="11"/>
        <v>0</v>
      </c>
      <c r="AD11" s="5">
        <f t="shared" si="12"/>
        <v>0</v>
      </c>
      <c r="AE11">
        <f t="shared" si="13"/>
        <v>0.8297872340425532</v>
      </c>
    </row>
    <row r="12" spans="1:31" ht="12.75">
      <c r="A12" s="32" t="s">
        <v>85</v>
      </c>
      <c r="B12" s="37">
        <v>1</v>
      </c>
      <c r="C12" s="37">
        <v>5</v>
      </c>
      <c r="D12" s="33">
        <v>0.05515832482124617</v>
      </c>
      <c r="E12" s="1">
        <f t="shared" si="0"/>
        <v>18.12962962962963</v>
      </c>
      <c r="F12" s="48">
        <v>50</v>
      </c>
      <c r="G12" s="49">
        <v>50</v>
      </c>
      <c r="H12">
        <v>49</v>
      </c>
      <c r="J12">
        <v>3</v>
      </c>
      <c r="K12">
        <v>2</v>
      </c>
      <c r="L12" t="s">
        <v>68</v>
      </c>
      <c r="M12">
        <f>SUM(H12:L12)</f>
        <v>54</v>
      </c>
      <c r="N12">
        <f t="shared" si="1"/>
        <v>52</v>
      </c>
      <c r="O12" s="1">
        <f t="shared" si="2"/>
        <v>19.239606953892668</v>
      </c>
      <c r="P12" s="5">
        <f>+O12*H12</f>
        <v>942.7407407407408</v>
      </c>
      <c r="Q12" s="23">
        <f t="shared" si="4"/>
        <v>1.4688942149921762</v>
      </c>
      <c r="R12" s="11">
        <f>+Q12*H12</f>
        <v>71.97581653461664</v>
      </c>
      <c r="S12">
        <v>51</v>
      </c>
      <c r="T12">
        <v>45</v>
      </c>
      <c r="U12" s="1">
        <f t="shared" si="5"/>
        <v>1.6647467769911333</v>
      </c>
      <c r="V12" s="5">
        <f t="shared" si="6"/>
        <v>74.91360496460099</v>
      </c>
      <c r="W12" s="23">
        <f t="shared" si="7"/>
        <v>1.6499359584228581</v>
      </c>
      <c r="X12" s="11">
        <f t="shared" si="8"/>
        <v>74.24711812902862</v>
      </c>
      <c r="Y12">
        <v>0</v>
      </c>
      <c r="Z12">
        <v>0</v>
      </c>
      <c r="AA12" s="1">
        <f t="shared" si="9"/>
        <v>0</v>
      </c>
      <c r="AB12" s="5">
        <f t="shared" si="10"/>
        <v>0</v>
      </c>
      <c r="AC12" s="23">
        <f t="shared" si="11"/>
        <v>0</v>
      </c>
      <c r="AD12" s="5">
        <f t="shared" si="12"/>
        <v>0</v>
      </c>
      <c r="AE12">
        <f t="shared" si="13"/>
        <v>0.9629629629629629</v>
      </c>
    </row>
    <row r="13" spans="1:31" ht="12.75">
      <c r="A13" s="32" t="s">
        <v>86</v>
      </c>
      <c r="B13" s="37">
        <v>1</v>
      </c>
      <c r="C13" s="37">
        <v>6</v>
      </c>
      <c r="D13" s="33">
        <v>0.07714422616195496</v>
      </c>
      <c r="E13" s="1">
        <f t="shared" si="0"/>
        <v>12.962732919254659</v>
      </c>
      <c r="F13" s="48">
        <v>52</v>
      </c>
      <c r="G13" s="49">
        <v>52</v>
      </c>
      <c r="H13">
        <v>288</v>
      </c>
      <c r="J13">
        <v>14</v>
      </c>
      <c r="K13">
        <v>8</v>
      </c>
      <c r="L13">
        <v>12</v>
      </c>
      <c r="M13">
        <f>SUM(H13:L13)</f>
        <v>322</v>
      </c>
      <c r="N13">
        <f t="shared" si="1"/>
        <v>302</v>
      </c>
      <c r="O13" s="1">
        <f t="shared" si="2"/>
        <v>13.592865769496205</v>
      </c>
      <c r="P13" s="5">
        <f>+O13*H13</f>
        <v>3914.745341614907</v>
      </c>
      <c r="Q13" s="23">
        <f t="shared" si="4"/>
        <v>1.0377801345852555</v>
      </c>
      <c r="R13" s="11">
        <f>+Q13*H13</f>
        <v>298.88067876055356</v>
      </c>
      <c r="S13">
        <v>286</v>
      </c>
      <c r="T13">
        <v>271</v>
      </c>
      <c r="U13" s="1">
        <f t="shared" si="5"/>
        <v>1.0952218394515982</v>
      </c>
      <c r="V13" s="5">
        <f t="shared" si="6"/>
        <v>296.8051184913831</v>
      </c>
      <c r="W13" s="23">
        <f t="shared" si="7"/>
        <v>1.0854779359460762</v>
      </c>
      <c r="X13" s="11">
        <f t="shared" si="8"/>
        <v>294.1645206413867</v>
      </c>
      <c r="Y13">
        <v>0</v>
      </c>
      <c r="Z13">
        <v>0</v>
      </c>
      <c r="AA13" s="1">
        <f t="shared" si="9"/>
        <v>0</v>
      </c>
      <c r="AB13" s="5">
        <f t="shared" si="10"/>
        <v>0</v>
      </c>
      <c r="AC13" s="23">
        <f t="shared" si="11"/>
        <v>0</v>
      </c>
      <c r="AD13" s="5">
        <f t="shared" si="12"/>
        <v>0</v>
      </c>
      <c r="AE13">
        <f t="shared" si="13"/>
        <v>0.937888198757764</v>
      </c>
    </row>
    <row r="14" spans="1:30" ht="12.75">
      <c r="A14" s="32"/>
      <c r="B14" s="37"/>
      <c r="C14" s="37"/>
      <c r="D14" s="34"/>
      <c r="E14" s="1"/>
      <c r="F14" s="19"/>
      <c r="G14" s="21"/>
      <c r="O14" s="1"/>
      <c r="P14" s="5"/>
      <c r="Q14" s="24"/>
      <c r="R14" s="11"/>
      <c r="U14" s="1"/>
      <c r="V14" s="5"/>
      <c r="W14" s="24"/>
      <c r="X14" s="11"/>
      <c r="AA14" s="1"/>
      <c r="AB14" s="5"/>
      <c r="AC14" s="24"/>
      <c r="AD14" s="5"/>
    </row>
    <row r="15" spans="1:30" ht="12.75">
      <c r="A15" s="31" t="s">
        <v>13</v>
      </c>
      <c r="B15" s="36"/>
      <c r="C15" s="36"/>
      <c r="D15" s="35"/>
      <c r="E15" s="1"/>
      <c r="F15" s="20"/>
      <c r="G15" s="22"/>
      <c r="O15" s="1"/>
      <c r="P15" s="5"/>
      <c r="Q15" s="25"/>
      <c r="R15" s="11"/>
      <c r="U15" s="1"/>
      <c r="V15" s="5"/>
      <c r="W15" s="25"/>
      <c r="X15" s="11"/>
      <c r="AA15" s="1"/>
      <c r="AB15" s="5"/>
      <c r="AC15" s="25"/>
      <c r="AD15" s="5"/>
    </row>
    <row r="16" spans="1:31" ht="12.75">
      <c r="A16" s="32" t="s">
        <v>81</v>
      </c>
      <c r="B16" s="37">
        <v>2</v>
      </c>
      <c r="C16" s="37">
        <v>1</v>
      </c>
      <c r="D16" s="33">
        <v>0.05449251247920133</v>
      </c>
      <c r="E16" s="1">
        <f t="shared" si="0"/>
        <v>18.35114503816794</v>
      </c>
      <c r="F16" s="48">
        <v>50</v>
      </c>
      <c r="G16" s="50">
        <v>50</v>
      </c>
      <c r="H16">
        <v>122</v>
      </c>
      <c r="J16">
        <v>1</v>
      </c>
      <c r="K16">
        <v>4</v>
      </c>
      <c r="L16">
        <v>4</v>
      </c>
      <c r="M16">
        <f t="shared" si="14"/>
        <v>131</v>
      </c>
      <c r="N16">
        <f aca="true" t="shared" si="16" ref="N16:N21">SUM(H16,I16,J16)</f>
        <v>123</v>
      </c>
      <c r="O16" s="1">
        <f aca="true" t="shared" si="17" ref="O16:O21">+E16*(G16/F16)*(N16/H16)</f>
        <v>18.501564259792264</v>
      </c>
      <c r="P16" s="5">
        <f t="shared" si="3"/>
        <v>2257.1908396946565</v>
      </c>
      <c r="Q16" s="23">
        <f aca="true" t="shared" si="18" ref="Q16:Q21">+O16*$H$40/$P$40</f>
        <v>1.4125465647319935</v>
      </c>
      <c r="R16" s="11">
        <f t="shared" si="15"/>
        <v>172.3306808973032</v>
      </c>
      <c r="S16">
        <v>93</v>
      </c>
      <c r="T16">
        <v>89</v>
      </c>
      <c r="U16" s="1">
        <f aca="true" t="shared" si="19" ref="U16:U21">+Q16*S16/T16</f>
        <v>1.4760318035963527</v>
      </c>
      <c r="V16" s="5">
        <f aca="true" t="shared" si="20" ref="V16:V21">+U16*T16</f>
        <v>131.36683052007538</v>
      </c>
      <c r="W16" s="23">
        <f aca="true" t="shared" si="21" ref="W16:W21">+U16*$T$40/$V$40</f>
        <v>1.4628999330042487</v>
      </c>
      <c r="X16" s="11">
        <f aca="true" t="shared" si="22" ref="X16:X21">+W16*T16</f>
        <v>130.19809403737813</v>
      </c>
      <c r="Y16">
        <v>0</v>
      </c>
      <c r="Z16">
        <v>0</v>
      </c>
      <c r="AA16" s="1">
        <f aca="true" t="shared" si="23" ref="AA16:AA21">IF(Z16&gt;0,+Q16*Y16/Z16,0)</f>
        <v>0</v>
      </c>
      <c r="AB16" s="5">
        <f aca="true" t="shared" si="24" ref="AB16:AB21">+AA16*Z16</f>
        <v>0</v>
      </c>
      <c r="AC16" s="23">
        <f aca="true" t="shared" si="25" ref="AC16:AC21">+AA16*$Z$40/$AB$40</f>
        <v>0</v>
      </c>
      <c r="AD16" s="5">
        <f aca="true" t="shared" si="26" ref="AD16:AD21">+AC16*Z16</f>
        <v>0</v>
      </c>
      <c r="AE16">
        <f aca="true" t="shared" si="27" ref="AE16:AE21">N16/M16</f>
        <v>0.9389312977099237</v>
      </c>
    </row>
    <row r="17" spans="1:31" ht="12.75">
      <c r="A17" s="32" t="s">
        <v>82</v>
      </c>
      <c r="B17" s="37">
        <v>2</v>
      </c>
      <c r="C17" s="37">
        <v>2</v>
      </c>
      <c r="D17" s="33">
        <v>0.11159737417943107</v>
      </c>
      <c r="E17" s="1">
        <f t="shared" si="0"/>
        <v>8.96078431372549</v>
      </c>
      <c r="F17" s="48">
        <v>48</v>
      </c>
      <c r="G17" s="50">
        <v>48</v>
      </c>
      <c r="H17">
        <v>38</v>
      </c>
      <c r="J17">
        <v>4</v>
      </c>
      <c r="K17">
        <v>5</v>
      </c>
      <c r="L17">
        <v>4</v>
      </c>
      <c r="M17">
        <f t="shared" si="14"/>
        <v>51</v>
      </c>
      <c r="N17">
        <f t="shared" si="16"/>
        <v>42</v>
      </c>
      <c r="O17" s="1">
        <f t="shared" si="17"/>
        <v>9.90402476780186</v>
      </c>
      <c r="P17" s="5">
        <f t="shared" si="3"/>
        <v>376.35294117647067</v>
      </c>
      <c r="Q17" s="23">
        <f t="shared" si="18"/>
        <v>0.7561466677270117</v>
      </c>
      <c r="R17" s="11">
        <f t="shared" si="15"/>
        <v>28.73357337362644</v>
      </c>
      <c r="S17">
        <v>40</v>
      </c>
      <c r="T17">
        <v>36</v>
      </c>
      <c r="U17" s="1">
        <f t="shared" si="19"/>
        <v>0.8401629641411241</v>
      </c>
      <c r="V17" s="5">
        <f t="shared" si="20"/>
        <v>30.245866709080467</v>
      </c>
      <c r="W17" s="23">
        <f t="shared" si="21"/>
        <v>0.8326882530309041</v>
      </c>
      <c r="X17" s="11">
        <f t="shared" si="22"/>
        <v>29.976777109112547</v>
      </c>
      <c r="Y17">
        <v>0</v>
      </c>
      <c r="Z17">
        <v>0</v>
      </c>
      <c r="AA17" s="1">
        <f t="shared" si="23"/>
        <v>0</v>
      </c>
      <c r="AB17" s="5">
        <f t="shared" si="24"/>
        <v>0</v>
      </c>
      <c r="AC17" s="23">
        <f t="shared" si="25"/>
        <v>0</v>
      </c>
      <c r="AD17" s="5">
        <f t="shared" si="26"/>
        <v>0</v>
      </c>
      <c r="AE17">
        <f t="shared" si="27"/>
        <v>0.8235294117647058</v>
      </c>
    </row>
    <row r="18" spans="1:31" ht="12.75">
      <c r="A18" s="32" t="s">
        <v>83</v>
      </c>
      <c r="B18" s="37">
        <v>2</v>
      </c>
      <c r="C18" s="37">
        <v>3</v>
      </c>
      <c r="D18" s="33">
        <v>0.04943820224719101</v>
      </c>
      <c r="E18" s="1">
        <f t="shared" si="0"/>
        <v>20.227272727272727</v>
      </c>
      <c r="F18" s="48">
        <v>46</v>
      </c>
      <c r="G18" s="50">
        <v>46</v>
      </c>
      <c r="H18">
        <v>38</v>
      </c>
      <c r="J18">
        <v>1</v>
      </c>
      <c r="K18" t="s">
        <v>68</v>
      </c>
      <c r="L18">
        <v>5</v>
      </c>
      <c r="M18">
        <f t="shared" si="14"/>
        <v>44</v>
      </c>
      <c r="N18">
        <f t="shared" si="16"/>
        <v>39</v>
      </c>
      <c r="O18" s="1">
        <f t="shared" si="17"/>
        <v>20.75956937799043</v>
      </c>
      <c r="P18" s="5">
        <f t="shared" si="3"/>
        <v>788.8636363636364</v>
      </c>
      <c r="Q18" s="23">
        <f t="shared" si="18"/>
        <v>1.584939413686371</v>
      </c>
      <c r="R18" s="11">
        <f t="shared" si="15"/>
        <v>60.2276977200821</v>
      </c>
      <c r="S18">
        <v>19</v>
      </c>
      <c r="T18">
        <v>19</v>
      </c>
      <c r="U18" s="1">
        <f t="shared" si="19"/>
        <v>1.584939413686371</v>
      </c>
      <c r="V18" s="5">
        <f t="shared" si="20"/>
        <v>30.11384886004105</v>
      </c>
      <c r="W18" s="23">
        <f t="shared" si="21"/>
        <v>1.5708386204472669</v>
      </c>
      <c r="X18" s="11">
        <f t="shared" si="22"/>
        <v>29.84593378849807</v>
      </c>
      <c r="Y18">
        <v>0</v>
      </c>
      <c r="Z18">
        <v>0</v>
      </c>
      <c r="AA18" s="1">
        <f t="shared" si="23"/>
        <v>0</v>
      </c>
      <c r="AB18" s="5">
        <f t="shared" si="24"/>
        <v>0</v>
      </c>
      <c r="AC18" s="23">
        <f t="shared" si="25"/>
        <v>0</v>
      </c>
      <c r="AD18" s="5">
        <f t="shared" si="26"/>
        <v>0</v>
      </c>
      <c r="AE18">
        <f t="shared" si="27"/>
        <v>0.8863636363636364</v>
      </c>
    </row>
    <row r="19" spans="1:31" ht="12.75">
      <c r="A19" s="32" t="s">
        <v>84</v>
      </c>
      <c r="B19" s="37">
        <v>2</v>
      </c>
      <c r="C19" s="37">
        <v>4</v>
      </c>
      <c r="D19" s="33">
        <v>0.10852713178294573</v>
      </c>
      <c r="E19" s="1">
        <f t="shared" si="0"/>
        <v>9.214285714285715</v>
      </c>
      <c r="F19" s="48">
        <v>48</v>
      </c>
      <c r="G19" s="50">
        <v>48</v>
      </c>
      <c r="H19">
        <v>24</v>
      </c>
      <c r="J19" t="s">
        <v>68</v>
      </c>
      <c r="K19" t="s">
        <v>68</v>
      </c>
      <c r="L19">
        <v>4</v>
      </c>
      <c r="M19">
        <f t="shared" si="14"/>
        <v>28</v>
      </c>
      <c r="N19">
        <f t="shared" si="16"/>
        <v>24</v>
      </c>
      <c r="O19" s="1">
        <f t="shared" si="17"/>
        <v>9.214285714285715</v>
      </c>
      <c r="P19" s="5">
        <f t="shared" si="3"/>
        <v>221.14285714285717</v>
      </c>
      <c r="Q19" s="23">
        <f t="shared" si="18"/>
        <v>0.7034868754562004</v>
      </c>
      <c r="R19" s="11">
        <f t="shared" si="15"/>
        <v>16.88368501094881</v>
      </c>
      <c r="S19">
        <v>23</v>
      </c>
      <c r="T19">
        <v>22</v>
      </c>
      <c r="U19" s="1">
        <f t="shared" si="19"/>
        <v>0.7354635516133005</v>
      </c>
      <c r="V19" s="5">
        <f t="shared" si="20"/>
        <v>16.18019813549261</v>
      </c>
      <c r="W19" s="23">
        <f t="shared" si="21"/>
        <v>0.7289203239122013</v>
      </c>
      <c r="X19" s="11">
        <f t="shared" si="22"/>
        <v>16.036247126068428</v>
      </c>
      <c r="Y19">
        <v>0</v>
      </c>
      <c r="Z19">
        <v>0</v>
      </c>
      <c r="AA19" s="1">
        <f t="shared" si="23"/>
        <v>0</v>
      </c>
      <c r="AB19" s="5">
        <f t="shared" si="24"/>
        <v>0</v>
      </c>
      <c r="AC19" s="23">
        <f t="shared" si="25"/>
        <v>0</v>
      </c>
      <c r="AD19" s="5">
        <f t="shared" si="26"/>
        <v>0</v>
      </c>
      <c r="AE19">
        <f t="shared" si="27"/>
        <v>0.8571428571428571</v>
      </c>
    </row>
    <row r="20" spans="1:31" ht="12.75">
      <c r="A20" s="32" t="s">
        <v>85</v>
      </c>
      <c r="B20" s="37">
        <v>2</v>
      </c>
      <c r="C20" s="37">
        <v>5</v>
      </c>
      <c r="D20" s="33">
        <v>0.02631578947368421</v>
      </c>
      <c r="E20" s="1">
        <f t="shared" si="0"/>
        <v>38</v>
      </c>
      <c r="F20" s="48">
        <v>46</v>
      </c>
      <c r="G20" s="50">
        <v>46</v>
      </c>
      <c r="H20">
        <v>5</v>
      </c>
      <c r="J20">
        <v>1</v>
      </c>
      <c r="K20">
        <v>1</v>
      </c>
      <c r="L20" t="s">
        <v>68</v>
      </c>
      <c r="M20">
        <f>SUM(H20:L20)</f>
        <v>7</v>
      </c>
      <c r="N20">
        <f t="shared" si="16"/>
        <v>6</v>
      </c>
      <c r="O20" s="1">
        <f t="shared" si="17"/>
        <v>45.6</v>
      </c>
      <c r="P20" s="5">
        <f>+O20*H20</f>
        <v>228</v>
      </c>
      <c r="Q20" s="23">
        <f t="shared" si="18"/>
        <v>3.4814420255134753</v>
      </c>
      <c r="R20" s="11">
        <f>+Q20*H20</f>
        <v>17.407210127567375</v>
      </c>
      <c r="S20">
        <v>5</v>
      </c>
      <c r="T20">
        <v>5</v>
      </c>
      <c r="U20" s="1">
        <f t="shared" si="19"/>
        <v>3.481442025513475</v>
      </c>
      <c r="V20" s="5">
        <f t="shared" si="20"/>
        <v>17.407210127567375</v>
      </c>
      <c r="W20" s="23">
        <f t="shared" si="21"/>
        <v>3.4504685423936916</v>
      </c>
      <c r="X20" s="11">
        <f t="shared" si="22"/>
        <v>17.25234271196846</v>
      </c>
      <c r="Y20">
        <v>0</v>
      </c>
      <c r="Z20">
        <v>0</v>
      </c>
      <c r="AA20" s="1">
        <f t="shared" si="23"/>
        <v>0</v>
      </c>
      <c r="AB20" s="5">
        <f t="shared" si="24"/>
        <v>0</v>
      </c>
      <c r="AC20" s="23">
        <f t="shared" si="25"/>
        <v>0</v>
      </c>
      <c r="AD20" s="5">
        <f t="shared" si="26"/>
        <v>0</v>
      </c>
      <c r="AE20">
        <f t="shared" si="27"/>
        <v>0.8571428571428571</v>
      </c>
    </row>
    <row r="21" spans="1:31" ht="12.75">
      <c r="A21" s="32" t="s">
        <v>86</v>
      </c>
      <c r="B21" s="37">
        <v>2</v>
      </c>
      <c r="C21" s="37">
        <v>6</v>
      </c>
      <c r="D21" s="33">
        <v>0.0727862772369031</v>
      </c>
      <c r="E21" s="1">
        <f t="shared" si="0"/>
        <v>13.738853503184714</v>
      </c>
      <c r="F21" s="48">
        <v>48</v>
      </c>
      <c r="G21" s="50">
        <v>48</v>
      </c>
      <c r="H21">
        <v>134</v>
      </c>
      <c r="J21">
        <v>2</v>
      </c>
      <c r="K21">
        <v>2</v>
      </c>
      <c r="L21">
        <v>19</v>
      </c>
      <c r="M21">
        <f>SUM(H21:L21)</f>
        <v>157</v>
      </c>
      <c r="N21">
        <f t="shared" si="16"/>
        <v>136</v>
      </c>
      <c r="O21" s="1">
        <f t="shared" si="17"/>
        <v>13.943911018157621</v>
      </c>
      <c r="P21" s="5">
        <f>+O21*H21</f>
        <v>1868.4840764331211</v>
      </c>
      <c r="Q21" s="23">
        <f t="shared" si="18"/>
        <v>1.064581531110402</v>
      </c>
      <c r="R21" s="11">
        <f>+Q21*H21</f>
        <v>142.65392516879388</v>
      </c>
      <c r="S21">
        <v>113</v>
      </c>
      <c r="T21">
        <v>105</v>
      </c>
      <c r="U21" s="1">
        <f t="shared" si="19"/>
        <v>1.1456925049092899</v>
      </c>
      <c r="V21" s="5">
        <f t="shared" si="20"/>
        <v>120.29771301547544</v>
      </c>
      <c r="W21" s="23">
        <f t="shared" si="21"/>
        <v>1.135499577035951</v>
      </c>
      <c r="X21" s="11">
        <f t="shared" si="22"/>
        <v>119.22745558877486</v>
      </c>
      <c r="Y21">
        <v>0</v>
      </c>
      <c r="Z21">
        <v>0</v>
      </c>
      <c r="AA21" s="1">
        <f t="shared" si="23"/>
        <v>0</v>
      </c>
      <c r="AB21" s="5">
        <f t="shared" si="24"/>
        <v>0</v>
      </c>
      <c r="AC21" s="23">
        <f t="shared" si="25"/>
        <v>0</v>
      </c>
      <c r="AD21" s="5">
        <f t="shared" si="26"/>
        <v>0</v>
      </c>
      <c r="AE21">
        <f t="shared" si="27"/>
        <v>0.8662420382165605</v>
      </c>
    </row>
    <row r="22" spans="1:30" ht="12.75">
      <c r="A22" s="51" t="s">
        <v>87</v>
      </c>
      <c r="B22" s="3"/>
      <c r="C22" s="3"/>
      <c r="D22" s="1"/>
      <c r="P22" s="5"/>
      <c r="R22" s="5"/>
      <c r="V22" s="5"/>
      <c r="X22" s="5"/>
      <c r="AB22" s="5"/>
      <c r="AD22" s="5"/>
    </row>
    <row r="23" spans="1:30" ht="12.75">
      <c r="A23" s="31" t="s">
        <v>12</v>
      </c>
      <c r="B23" s="36"/>
      <c r="C23" s="36"/>
      <c r="D23" s="12"/>
      <c r="G23" s="13"/>
      <c r="H23" s="12"/>
      <c r="R23" s="13"/>
      <c r="X23" s="13"/>
      <c r="AD23" s="18"/>
    </row>
    <row r="24" spans="1:31" ht="12.75">
      <c r="A24" s="32" t="s">
        <v>81</v>
      </c>
      <c r="B24" s="37">
        <v>1</v>
      </c>
      <c r="C24" s="37">
        <v>1</v>
      </c>
      <c r="D24" s="33">
        <v>0.1282316442605998</v>
      </c>
      <c r="E24" s="1">
        <f aca="true" t="shared" si="28" ref="E24:E37">1/D24</f>
        <v>7.798387096774193</v>
      </c>
      <c r="F24" s="48">
        <v>46</v>
      </c>
      <c r="G24" s="49">
        <v>46</v>
      </c>
      <c r="H24">
        <v>117</v>
      </c>
      <c r="J24" t="s">
        <v>68</v>
      </c>
      <c r="K24">
        <v>3</v>
      </c>
      <c r="L24">
        <v>4</v>
      </c>
      <c r="M24">
        <f aca="true" t="shared" si="29" ref="M24:M29">SUM(H24:L24)</f>
        <v>124</v>
      </c>
      <c r="N24">
        <f aca="true" t="shared" si="30" ref="N24:N29">SUM(H24,I24,J24)</f>
        <v>117</v>
      </c>
      <c r="O24" s="1">
        <f aca="true" t="shared" si="31" ref="O24:O29">+E24*(G24/F24)*(N24/H24)</f>
        <v>7.798387096774193</v>
      </c>
      <c r="P24" s="5">
        <f aca="true" t="shared" si="32" ref="P24:P29">+O24*H24</f>
        <v>912.4112903225806</v>
      </c>
      <c r="Q24" s="23">
        <f aca="true" t="shared" si="33" ref="Q24:Q29">+O24*$H$40/$P$40</f>
        <v>0.5953866791651687</v>
      </c>
      <c r="R24" s="11">
        <f aca="true" t="shared" si="34" ref="R24:R29">+Q24*H24</f>
        <v>69.66024146232475</v>
      </c>
      <c r="S24">
        <v>171</v>
      </c>
      <c r="T24">
        <v>169</v>
      </c>
      <c r="U24" s="1">
        <f aca="true" t="shared" si="35" ref="U24:U29">+Q24*S24/T24</f>
        <v>0.6024326753683068</v>
      </c>
      <c r="V24" s="5">
        <f aca="true" t="shared" si="36" ref="V24:V29">+U24*T24</f>
        <v>101.81112213724386</v>
      </c>
      <c r="W24" s="23">
        <f aca="true" t="shared" si="37" ref="W24:W29">+U24*$T$40/$V$40</f>
        <v>0.5970729887313955</v>
      </c>
      <c r="X24" s="11">
        <f aca="true" t="shared" si="38" ref="X24:X29">+W24*T24</f>
        <v>100.90533509560584</v>
      </c>
      <c r="Y24">
        <v>207</v>
      </c>
      <c r="Z24">
        <v>206</v>
      </c>
      <c r="AA24" s="1">
        <f>IF(Z24&gt;0,+Q24*Y24/Z24,0)</f>
        <v>0.5982769057630579</v>
      </c>
      <c r="AB24" s="5">
        <f>+AA24*Z24</f>
        <v>123.24504258718993</v>
      </c>
      <c r="AC24" s="23">
        <f>+AA24*$Z$40/$AB$40</f>
        <v>0.7725525246960844</v>
      </c>
      <c r="AD24" s="5">
        <f aca="true" t="shared" si="39" ref="AD24:AD29">+AC24*Z24</f>
        <v>159.1458200873934</v>
      </c>
      <c r="AE24">
        <f aca="true" t="shared" si="40" ref="AE24:AE29">N24/M24</f>
        <v>0.9435483870967742</v>
      </c>
    </row>
    <row r="25" spans="1:31" ht="12.75">
      <c r="A25" s="32" t="s">
        <v>82</v>
      </c>
      <c r="B25" s="37">
        <v>1</v>
      </c>
      <c r="C25" s="37">
        <v>2</v>
      </c>
      <c r="D25" s="33">
        <v>0.1304640215198386</v>
      </c>
      <c r="E25" s="1">
        <f t="shared" si="28"/>
        <v>7.664948453608248</v>
      </c>
      <c r="F25" s="48">
        <v>48</v>
      </c>
      <c r="G25" s="49">
        <v>48</v>
      </c>
      <c r="H25">
        <v>149</v>
      </c>
      <c r="J25">
        <v>20</v>
      </c>
      <c r="K25">
        <v>19</v>
      </c>
      <c r="L25">
        <v>6</v>
      </c>
      <c r="M25">
        <f t="shared" si="29"/>
        <v>194</v>
      </c>
      <c r="N25">
        <f t="shared" si="30"/>
        <v>169</v>
      </c>
      <c r="O25" s="1">
        <f t="shared" si="31"/>
        <v>8.693800595032174</v>
      </c>
      <c r="P25" s="5">
        <f t="shared" si="32"/>
        <v>1295.376288659794</v>
      </c>
      <c r="Q25" s="23">
        <f t="shared" si="33"/>
        <v>0.6637491831793656</v>
      </c>
      <c r="R25" s="11">
        <f t="shared" si="34"/>
        <v>98.89862829372548</v>
      </c>
      <c r="S25">
        <v>220</v>
      </c>
      <c r="T25">
        <v>206</v>
      </c>
      <c r="U25" s="1">
        <f t="shared" si="35"/>
        <v>0.7088583509682546</v>
      </c>
      <c r="V25" s="5">
        <f t="shared" si="36"/>
        <v>146.02482029946043</v>
      </c>
      <c r="W25" s="23">
        <f t="shared" si="37"/>
        <v>0.7025518228091954</v>
      </c>
      <c r="X25" s="11">
        <f t="shared" si="38"/>
        <v>144.72567549869424</v>
      </c>
      <c r="Y25">
        <v>237</v>
      </c>
      <c r="Z25">
        <v>231</v>
      </c>
      <c r="AA25" s="1">
        <f aca="true" t="shared" si="41" ref="AA24:AA29">IF(Z25&gt;0,+Q25*Y25/Z25,0)</f>
        <v>0.680989421703505</v>
      </c>
      <c r="AB25" s="5">
        <f aca="true" t="shared" si="42" ref="AB24:AB29">+AA25*Z25</f>
        <v>157.30855641350965</v>
      </c>
      <c r="AC25" s="23">
        <f aca="true" t="shared" si="43" ref="AC24:AC29">+AA25*$Z$40/$AB$40</f>
        <v>0.879358858683284</v>
      </c>
      <c r="AD25" s="5">
        <f t="shared" si="39"/>
        <v>203.1318963558386</v>
      </c>
      <c r="AE25">
        <f t="shared" si="40"/>
        <v>0.8711340206185567</v>
      </c>
    </row>
    <row r="26" spans="1:31" ht="12.75">
      <c r="A26" s="32" t="s">
        <v>83</v>
      </c>
      <c r="B26" s="37">
        <v>1</v>
      </c>
      <c r="C26" s="37">
        <v>3</v>
      </c>
      <c r="D26" s="33">
        <v>0.028985507246376812</v>
      </c>
      <c r="E26" s="1">
        <f t="shared" si="28"/>
        <v>34.5</v>
      </c>
      <c r="F26" s="48">
        <v>50</v>
      </c>
      <c r="G26" s="49">
        <v>50</v>
      </c>
      <c r="H26">
        <v>2</v>
      </c>
      <c r="J26" t="s">
        <v>68</v>
      </c>
      <c r="K26" t="s">
        <v>68</v>
      </c>
      <c r="L26" t="s">
        <v>68</v>
      </c>
      <c r="M26">
        <f t="shared" si="29"/>
        <v>2</v>
      </c>
      <c r="N26">
        <f t="shared" si="30"/>
        <v>2</v>
      </c>
      <c r="O26" s="1">
        <f t="shared" si="31"/>
        <v>34.5</v>
      </c>
      <c r="P26" s="5">
        <f t="shared" si="32"/>
        <v>69</v>
      </c>
      <c r="Q26" s="23">
        <f t="shared" si="33"/>
        <v>2.6339857429871687</v>
      </c>
      <c r="R26" s="11">
        <f t="shared" si="34"/>
        <v>5.267971485974337</v>
      </c>
      <c r="S26">
        <v>4</v>
      </c>
      <c r="T26">
        <v>4</v>
      </c>
      <c r="U26" s="1">
        <f t="shared" si="35"/>
        <v>2.6339857429871687</v>
      </c>
      <c r="V26" s="5">
        <f t="shared" si="36"/>
        <v>10.535942971948675</v>
      </c>
      <c r="W26" s="23">
        <f t="shared" si="37"/>
        <v>2.61055185773207</v>
      </c>
      <c r="X26" s="11">
        <f t="shared" si="38"/>
        <v>10.44220743092828</v>
      </c>
      <c r="Y26">
        <v>2</v>
      </c>
      <c r="Z26">
        <v>2</v>
      </c>
      <c r="AA26" s="1">
        <f t="shared" si="41"/>
        <v>2.6339857429871687</v>
      </c>
      <c r="AB26" s="5">
        <f t="shared" si="42"/>
        <v>5.267971485974337</v>
      </c>
      <c r="AC26" s="23">
        <f t="shared" si="43"/>
        <v>3.401255031168008</v>
      </c>
      <c r="AD26" s="5">
        <f t="shared" si="39"/>
        <v>6.802510062336016</v>
      </c>
      <c r="AE26">
        <f t="shared" si="40"/>
        <v>1</v>
      </c>
    </row>
    <row r="27" spans="1:31" ht="12.75">
      <c r="A27" s="32" t="s">
        <v>84</v>
      </c>
      <c r="B27" s="37">
        <v>1</v>
      </c>
      <c r="C27" s="37">
        <v>4</v>
      </c>
      <c r="D27" s="33">
        <v>0.06699751861042183</v>
      </c>
      <c r="E27" s="1">
        <f t="shared" si="28"/>
        <v>14.925925925925927</v>
      </c>
      <c r="F27" s="48">
        <v>52</v>
      </c>
      <c r="G27" s="49">
        <v>52</v>
      </c>
      <c r="H27">
        <v>25</v>
      </c>
      <c r="J27" t="s">
        <v>68</v>
      </c>
      <c r="K27" t="s">
        <v>68</v>
      </c>
      <c r="L27">
        <v>2</v>
      </c>
      <c r="M27">
        <f t="shared" si="29"/>
        <v>27</v>
      </c>
      <c r="N27">
        <f t="shared" si="30"/>
        <v>25</v>
      </c>
      <c r="O27" s="1">
        <f t="shared" si="31"/>
        <v>14.925925925925927</v>
      </c>
      <c r="P27" s="5">
        <f t="shared" si="32"/>
        <v>373.1481481481482</v>
      </c>
      <c r="Q27" s="23">
        <f t="shared" si="33"/>
        <v>1.1395558286890275</v>
      </c>
      <c r="R27" s="11">
        <f t="shared" si="34"/>
        <v>28.488895717225688</v>
      </c>
      <c r="S27">
        <v>39</v>
      </c>
      <c r="T27">
        <v>36</v>
      </c>
      <c r="U27" s="1">
        <f t="shared" si="35"/>
        <v>1.2345188144131132</v>
      </c>
      <c r="V27" s="5">
        <f t="shared" si="36"/>
        <v>44.44267731887207</v>
      </c>
      <c r="W27" s="23">
        <f t="shared" si="37"/>
        <v>1.2235356219948395</v>
      </c>
      <c r="X27" s="11">
        <f t="shared" si="38"/>
        <v>44.04728239181422</v>
      </c>
      <c r="Y27">
        <v>38</v>
      </c>
      <c r="Z27">
        <v>36</v>
      </c>
      <c r="AA27" s="1">
        <f t="shared" si="41"/>
        <v>1.2028644858384179</v>
      </c>
      <c r="AB27" s="5">
        <f t="shared" si="42"/>
        <v>43.303121490183045</v>
      </c>
      <c r="AC27" s="23">
        <f t="shared" si="43"/>
        <v>1.5532539973551285</v>
      </c>
      <c r="AD27" s="5">
        <f t="shared" si="39"/>
        <v>55.91714390478462</v>
      </c>
      <c r="AE27">
        <f t="shared" si="40"/>
        <v>0.9259259259259259</v>
      </c>
    </row>
    <row r="28" spans="1:31" ht="12.75">
      <c r="A28" s="32" t="s">
        <v>85</v>
      </c>
      <c r="B28" s="37">
        <v>1</v>
      </c>
      <c r="C28" s="37">
        <v>5</v>
      </c>
      <c r="D28" s="33">
        <v>0.11162790697674418</v>
      </c>
      <c r="E28" s="1">
        <f t="shared" si="28"/>
        <v>8.958333333333334</v>
      </c>
      <c r="F28" s="48">
        <v>50</v>
      </c>
      <c r="G28" s="49">
        <v>50</v>
      </c>
      <c r="H28">
        <v>69</v>
      </c>
      <c r="J28">
        <v>3</v>
      </c>
      <c r="K28" t="s">
        <v>68</v>
      </c>
      <c r="L28" t="s">
        <v>68</v>
      </c>
      <c r="M28">
        <f t="shared" si="29"/>
        <v>72</v>
      </c>
      <c r="N28">
        <f t="shared" si="30"/>
        <v>72</v>
      </c>
      <c r="O28" s="1">
        <f t="shared" si="31"/>
        <v>9.347826086956522</v>
      </c>
      <c r="P28" s="5">
        <f t="shared" si="32"/>
        <v>645</v>
      </c>
      <c r="Q28" s="23">
        <f t="shared" si="33"/>
        <v>0.7136823374193337</v>
      </c>
      <c r="R28" s="11">
        <f t="shared" si="34"/>
        <v>49.24408128193403</v>
      </c>
      <c r="S28">
        <v>109</v>
      </c>
      <c r="T28">
        <v>105</v>
      </c>
      <c r="U28" s="1">
        <f t="shared" si="35"/>
        <v>0.7408702359876893</v>
      </c>
      <c r="V28" s="5">
        <f t="shared" si="36"/>
        <v>77.79137477870738</v>
      </c>
      <c r="W28" s="23">
        <f t="shared" si="37"/>
        <v>0.7342789064236331</v>
      </c>
      <c r="X28" s="11">
        <f t="shared" si="38"/>
        <v>77.09928517448148</v>
      </c>
      <c r="Y28">
        <v>123</v>
      </c>
      <c r="Z28">
        <v>122</v>
      </c>
      <c r="AA28" s="1">
        <f t="shared" si="41"/>
        <v>0.7195321926440823</v>
      </c>
      <c r="AB28" s="5">
        <f t="shared" si="42"/>
        <v>87.78292750257805</v>
      </c>
      <c r="AC28" s="23">
        <f t="shared" si="43"/>
        <v>0.9291289813674423</v>
      </c>
      <c r="AD28" s="5">
        <f t="shared" si="39"/>
        <v>113.35373572682795</v>
      </c>
      <c r="AE28">
        <f t="shared" si="40"/>
        <v>1</v>
      </c>
    </row>
    <row r="29" spans="1:31" ht="12.75">
      <c r="A29" s="32" t="s">
        <v>86</v>
      </c>
      <c r="B29" s="37">
        <v>1</v>
      </c>
      <c r="C29" s="37">
        <v>6</v>
      </c>
      <c r="D29" s="33">
        <v>0.10603674540682415</v>
      </c>
      <c r="E29" s="1">
        <f t="shared" si="28"/>
        <v>9.430693069306932</v>
      </c>
      <c r="F29" s="48">
        <v>52</v>
      </c>
      <c r="G29" s="49">
        <v>52</v>
      </c>
      <c r="H29">
        <v>179</v>
      </c>
      <c r="J29">
        <v>9</v>
      </c>
      <c r="K29">
        <v>11</v>
      </c>
      <c r="L29">
        <v>3</v>
      </c>
      <c r="M29">
        <f t="shared" si="29"/>
        <v>202</v>
      </c>
      <c r="N29">
        <f t="shared" si="30"/>
        <v>188</v>
      </c>
      <c r="O29" s="1">
        <f t="shared" si="31"/>
        <v>9.904861994579347</v>
      </c>
      <c r="P29" s="5">
        <f t="shared" si="32"/>
        <v>1772.9702970297033</v>
      </c>
      <c r="Q29" s="23">
        <f t="shared" si="33"/>
        <v>0.7562105878254334</v>
      </c>
      <c r="R29" s="11">
        <f t="shared" si="34"/>
        <v>135.36169522075258</v>
      </c>
      <c r="S29">
        <v>283</v>
      </c>
      <c r="T29">
        <v>259</v>
      </c>
      <c r="U29" s="1">
        <f t="shared" si="35"/>
        <v>0.8262841558092573</v>
      </c>
      <c r="V29" s="5">
        <f t="shared" si="36"/>
        <v>214.00759635459764</v>
      </c>
      <c r="W29" s="23">
        <f t="shared" si="37"/>
        <v>0.8189329208426696</v>
      </c>
      <c r="X29" s="11">
        <f t="shared" si="38"/>
        <v>212.1036264982514</v>
      </c>
      <c r="Y29">
        <v>286</v>
      </c>
      <c r="Z29">
        <v>275</v>
      </c>
      <c r="AA29" s="1">
        <f t="shared" si="41"/>
        <v>0.7864590113384508</v>
      </c>
      <c r="AB29" s="5">
        <f t="shared" si="42"/>
        <v>216.27622811807396</v>
      </c>
      <c r="AC29" s="23">
        <f t="shared" si="43"/>
        <v>1.0155513089788786</v>
      </c>
      <c r="AD29" s="5">
        <f t="shared" si="39"/>
        <v>279.2766099691916</v>
      </c>
      <c r="AE29">
        <f t="shared" si="40"/>
        <v>0.9306930693069307</v>
      </c>
    </row>
    <row r="30" spans="1:30" ht="12.75">
      <c r="A30" s="32"/>
      <c r="B30" s="37"/>
      <c r="C30" s="37"/>
      <c r="D30" s="34"/>
      <c r="E30" s="1"/>
      <c r="F30" s="19"/>
      <c r="G30" s="21"/>
      <c r="O30" s="1"/>
      <c r="P30" s="5"/>
      <c r="Q30" s="24"/>
      <c r="R30" s="11"/>
      <c r="U30" s="1"/>
      <c r="V30" s="5"/>
      <c r="W30" s="24"/>
      <c r="X30" s="11"/>
      <c r="AA30" s="1"/>
      <c r="AB30" s="5"/>
      <c r="AC30" s="24"/>
      <c r="AD30" s="5"/>
    </row>
    <row r="31" spans="1:30" ht="12.75">
      <c r="A31" s="31" t="s">
        <v>13</v>
      </c>
      <c r="B31" s="36"/>
      <c r="C31" s="36"/>
      <c r="D31" s="35"/>
      <c r="E31" s="1"/>
      <c r="F31" s="20"/>
      <c r="G31" s="22"/>
      <c r="O31" s="1"/>
      <c r="P31" s="5"/>
      <c r="Q31" s="25"/>
      <c r="R31" s="11"/>
      <c r="U31" s="1"/>
      <c r="V31" s="5"/>
      <c r="W31" s="25"/>
      <c r="X31" s="11"/>
      <c r="AA31" s="1"/>
      <c r="AB31" s="5"/>
      <c r="AC31" s="25"/>
      <c r="AD31" s="5"/>
    </row>
    <row r="32" spans="1:31" ht="12.75">
      <c r="A32" s="32" t="s">
        <v>81</v>
      </c>
      <c r="B32" s="37">
        <v>2</v>
      </c>
      <c r="C32" s="37">
        <v>1</v>
      </c>
      <c r="D32" s="33">
        <v>0.059369202226345084</v>
      </c>
      <c r="E32" s="1">
        <f t="shared" si="28"/>
        <v>16.84375</v>
      </c>
      <c r="F32" s="48">
        <v>50</v>
      </c>
      <c r="G32" s="50">
        <v>50</v>
      </c>
      <c r="H32">
        <v>61</v>
      </c>
      <c r="J32" t="s">
        <v>68</v>
      </c>
      <c r="K32">
        <v>2</v>
      </c>
      <c r="L32">
        <v>1</v>
      </c>
      <c r="M32">
        <f aca="true" t="shared" si="44" ref="M32:M37">SUM(H32:L32)</f>
        <v>64</v>
      </c>
      <c r="N32">
        <f aca="true" t="shared" si="45" ref="N32:N37">SUM(H32,I32,J32)</f>
        <v>61</v>
      </c>
      <c r="O32" s="1">
        <f aca="true" t="shared" si="46" ref="O32:O37">+E32*(G32/F32)*(N32/H32)</f>
        <v>16.84375</v>
      </c>
      <c r="P32" s="5">
        <f aca="true" t="shared" si="47" ref="P32:P37">+O32*H32</f>
        <v>1027.46875</v>
      </c>
      <c r="Q32" s="23">
        <f aca="true" t="shared" si="48" ref="Q32:Q37">+O32*$H$40/$P$40</f>
        <v>1.28597673502725</v>
      </c>
      <c r="R32" s="11">
        <f aca="true" t="shared" si="49" ref="R32:R37">+Q32*H32</f>
        <v>78.44458083666225</v>
      </c>
      <c r="S32">
        <v>80</v>
      </c>
      <c r="T32">
        <v>78</v>
      </c>
      <c r="U32" s="1">
        <f aca="true" t="shared" si="50" ref="U32:U37">+Q32*S32/T32</f>
        <v>1.318950497463846</v>
      </c>
      <c r="V32" s="5">
        <f aca="true" t="shared" si="51" ref="V32:V37">+U32*T32</f>
        <v>102.87813880217999</v>
      </c>
      <c r="W32" s="23">
        <f aca="true" t="shared" si="52" ref="W32:W37">+U32*$T$40/$V$40</f>
        <v>1.3072161383478125</v>
      </c>
      <c r="X32" s="11">
        <f aca="true" t="shared" si="53" ref="X32:X37">+W32*T32</f>
        <v>101.96285879112938</v>
      </c>
      <c r="Y32">
        <v>85</v>
      </c>
      <c r="Z32">
        <v>85</v>
      </c>
      <c r="AA32" s="1">
        <f aca="true" t="shared" si="54" ref="AA32:AA37">IF(Z32&gt;0,+Q32*Y32/Z32,0)</f>
        <v>1.28597673502725</v>
      </c>
      <c r="AB32" s="5">
        <f aca="true" t="shared" si="55" ref="AB32:AB37">+AA32*Z32</f>
        <v>109.30802247731624</v>
      </c>
      <c r="AC32" s="23">
        <f aca="true" t="shared" si="56" ref="AC32:AC37">+AA32*$Z$40/$AB$40</f>
        <v>1.6605765052532215</v>
      </c>
      <c r="AD32" s="5">
        <f aca="true" t="shared" si="57" ref="AD32:AD37">+AC32*Z32</f>
        <v>141.14900294652384</v>
      </c>
      <c r="AE32">
        <f aca="true" t="shared" si="58" ref="AE32:AE37">N32/M32</f>
        <v>0.953125</v>
      </c>
    </row>
    <row r="33" spans="1:31" ht="12.75">
      <c r="A33" s="32" t="s">
        <v>82</v>
      </c>
      <c r="B33" s="37">
        <v>2</v>
      </c>
      <c r="C33" s="37">
        <v>2</v>
      </c>
      <c r="D33" s="33">
        <v>0.20930232558139536</v>
      </c>
      <c r="E33" s="1">
        <f t="shared" si="28"/>
        <v>4.777777777777778</v>
      </c>
      <c r="F33" s="48">
        <v>48</v>
      </c>
      <c r="G33" s="50">
        <v>48</v>
      </c>
      <c r="H33">
        <v>37</v>
      </c>
      <c r="J33">
        <v>3</v>
      </c>
      <c r="K33">
        <v>3</v>
      </c>
      <c r="L33">
        <v>2</v>
      </c>
      <c r="M33">
        <f t="shared" si="44"/>
        <v>45</v>
      </c>
      <c r="N33">
        <f t="shared" si="45"/>
        <v>40</v>
      </c>
      <c r="O33" s="1">
        <f t="shared" si="46"/>
        <v>5.165165165165165</v>
      </c>
      <c r="P33" s="5">
        <f t="shared" si="47"/>
        <v>191.11111111111111</v>
      </c>
      <c r="Q33" s="23">
        <f t="shared" si="48"/>
        <v>0.39434699725272493</v>
      </c>
      <c r="R33" s="11">
        <f t="shared" si="49"/>
        <v>14.590838898350823</v>
      </c>
      <c r="S33">
        <v>58</v>
      </c>
      <c r="T33">
        <v>54</v>
      </c>
      <c r="U33" s="1">
        <f t="shared" si="50"/>
        <v>0.423557885938112</v>
      </c>
      <c r="V33" s="5">
        <f t="shared" si="51"/>
        <v>22.872125840658047</v>
      </c>
      <c r="W33" s="23">
        <f t="shared" si="52"/>
        <v>0.41978960172306173</v>
      </c>
      <c r="X33" s="11">
        <f t="shared" si="53"/>
        <v>22.668638493045332</v>
      </c>
      <c r="Y33">
        <v>58</v>
      </c>
      <c r="Z33">
        <v>58</v>
      </c>
      <c r="AA33" s="1">
        <f t="shared" si="54"/>
        <v>0.39434699725272493</v>
      </c>
      <c r="AB33" s="5">
        <f t="shared" si="55"/>
        <v>22.872125840658047</v>
      </c>
      <c r="AC33" s="23">
        <f t="shared" si="56"/>
        <v>0.5092186668067176</v>
      </c>
      <c r="AD33" s="5">
        <f t="shared" si="57"/>
        <v>29.534682674789618</v>
      </c>
      <c r="AE33">
        <f t="shared" si="58"/>
        <v>0.8888888888888888</v>
      </c>
    </row>
    <row r="34" spans="1:31" ht="12.75">
      <c r="A34" s="32" t="s">
        <v>83</v>
      </c>
      <c r="B34" s="37">
        <v>2</v>
      </c>
      <c r="C34" s="37">
        <v>3</v>
      </c>
      <c r="D34" s="33">
        <v>0.06153846153846154</v>
      </c>
      <c r="E34" s="1">
        <f t="shared" si="28"/>
        <v>16.25</v>
      </c>
      <c r="F34" s="48">
        <v>46</v>
      </c>
      <c r="G34" s="50">
        <v>46</v>
      </c>
      <c r="H34">
        <v>17</v>
      </c>
      <c r="J34" t="s">
        <v>68</v>
      </c>
      <c r="K34" t="s">
        <v>68</v>
      </c>
      <c r="L34">
        <v>3</v>
      </c>
      <c r="M34">
        <f t="shared" si="44"/>
        <v>20</v>
      </c>
      <c r="N34">
        <f t="shared" si="45"/>
        <v>17</v>
      </c>
      <c r="O34" s="1">
        <f t="shared" si="46"/>
        <v>16.25</v>
      </c>
      <c r="P34" s="5">
        <f t="shared" si="47"/>
        <v>276.25</v>
      </c>
      <c r="Q34" s="23">
        <f t="shared" si="48"/>
        <v>1.2406454586533766</v>
      </c>
      <c r="R34" s="11">
        <f t="shared" si="49"/>
        <v>21.0909727971074</v>
      </c>
      <c r="S34">
        <v>26</v>
      </c>
      <c r="T34">
        <v>25</v>
      </c>
      <c r="U34" s="1">
        <f t="shared" si="50"/>
        <v>1.2902712769995117</v>
      </c>
      <c r="V34" s="5">
        <f t="shared" si="51"/>
        <v>32.25678192498779</v>
      </c>
      <c r="W34" s="23">
        <f t="shared" si="52"/>
        <v>1.2787920694397674</v>
      </c>
      <c r="X34" s="11">
        <f t="shared" si="53"/>
        <v>31.969801735994185</v>
      </c>
      <c r="Y34">
        <v>22</v>
      </c>
      <c r="Z34">
        <v>22</v>
      </c>
      <c r="AA34" s="1">
        <f t="shared" si="54"/>
        <v>1.2406454586533766</v>
      </c>
      <c r="AB34" s="5">
        <f t="shared" si="55"/>
        <v>27.294200090374286</v>
      </c>
      <c r="AC34" s="23">
        <f t="shared" si="56"/>
        <v>1.6020404132313082</v>
      </c>
      <c r="AD34" s="5">
        <f t="shared" si="57"/>
        <v>35.24488909108878</v>
      </c>
      <c r="AE34">
        <f t="shared" si="58"/>
        <v>0.85</v>
      </c>
    </row>
    <row r="35" spans="1:31" ht="12.75">
      <c r="A35" s="32" t="s">
        <v>84</v>
      </c>
      <c r="B35" s="37">
        <v>2</v>
      </c>
      <c r="C35" s="37">
        <v>4</v>
      </c>
      <c r="D35" s="33">
        <v>0.08029197080291971</v>
      </c>
      <c r="E35" s="1">
        <f t="shared" si="28"/>
        <v>12.454545454545455</v>
      </c>
      <c r="F35" s="48">
        <v>48</v>
      </c>
      <c r="G35" s="50">
        <v>48</v>
      </c>
      <c r="H35">
        <v>11</v>
      </c>
      <c r="J35" t="s">
        <v>68</v>
      </c>
      <c r="K35" t="s">
        <v>68</v>
      </c>
      <c r="L35" t="s">
        <v>68</v>
      </c>
      <c r="M35">
        <f t="shared" si="44"/>
        <v>11</v>
      </c>
      <c r="N35">
        <f t="shared" si="45"/>
        <v>11</v>
      </c>
      <c r="O35" s="1">
        <f t="shared" si="46"/>
        <v>12.454545454545455</v>
      </c>
      <c r="P35" s="5">
        <f t="shared" si="47"/>
        <v>137</v>
      </c>
      <c r="Q35" s="23">
        <f t="shared" si="48"/>
        <v>0.9508723235553153</v>
      </c>
      <c r="R35" s="11">
        <f t="shared" si="49"/>
        <v>10.459595559108468</v>
      </c>
      <c r="S35">
        <v>13</v>
      </c>
      <c r="T35">
        <v>12</v>
      </c>
      <c r="U35" s="1">
        <f t="shared" si="50"/>
        <v>1.0301116838515916</v>
      </c>
      <c r="V35" s="5">
        <f t="shared" si="51"/>
        <v>12.361340206219099</v>
      </c>
      <c r="W35" s="23">
        <f t="shared" si="52"/>
        <v>1.020947048445502</v>
      </c>
      <c r="X35" s="11">
        <f t="shared" si="53"/>
        <v>12.251364581346024</v>
      </c>
      <c r="Y35">
        <v>17</v>
      </c>
      <c r="Z35">
        <v>17</v>
      </c>
      <c r="AA35" s="1">
        <f t="shared" si="54"/>
        <v>0.9508723235553153</v>
      </c>
      <c r="AB35" s="5">
        <f t="shared" si="55"/>
        <v>16.16482950044036</v>
      </c>
      <c r="AC35" s="23">
        <f t="shared" si="56"/>
        <v>1.227857547483576</v>
      </c>
      <c r="AD35" s="5">
        <f t="shared" si="57"/>
        <v>20.873578307220793</v>
      </c>
      <c r="AE35">
        <f t="shared" si="58"/>
        <v>1</v>
      </c>
    </row>
    <row r="36" spans="1:31" ht="12.75">
      <c r="A36" s="32" t="s">
        <v>85</v>
      </c>
      <c r="B36" s="37">
        <v>2</v>
      </c>
      <c r="C36" s="37">
        <v>5</v>
      </c>
      <c r="D36" s="33">
        <v>0.12371134020618557</v>
      </c>
      <c r="E36" s="1">
        <f t="shared" si="28"/>
        <v>8.083333333333332</v>
      </c>
      <c r="F36" s="48">
        <v>46</v>
      </c>
      <c r="G36" s="50">
        <v>46</v>
      </c>
      <c r="H36">
        <v>12</v>
      </c>
      <c r="J36" t="s">
        <v>68</v>
      </c>
      <c r="K36" t="s">
        <v>68</v>
      </c>
      <c r="L36" t="s">
        <v>68</v>
      </c>
      <c r="M36">
        <f t="shared" si="44"/>
        <v>12</v>
      </c>
      <c r="N36">
        <f t="shared" si="45"/>
        <v>12</v>
      </c>
      <c r="O36" s="1">
        <f t="shared" si="46"/>
        <v>8.083333333333332</v>
      </c>
      <c r="P36" s="5">
        <f t="shared" si="47"/>
        <v>96.99999999999999</v>
      </c>
      <c r="Q36" s="23">
        <f t="shared" si="48"/>
        <v>0.6171415871250129</v>
      </c>
      <c r="R36" s="11">
        <f t="shared" si="49"/>
        <v>7.405699045500155</v>
      </c>
      <c r="S36">
        <v>16</v>
      </c>
      <c r="T36">
        <v>15</v>
      </c>
      <c r="U36" s="1">
        <f t="shared" si="50"/>
        <v>0.6582843596000137</v>
      </c>
      <c r="V36" s="5">
        <f t="shared" si="51"/>
        <v>9.874265394000206</v>
      </c>
      <c r="W36" s="23">
        <f t="shared" si="52"/>
        <v>0.6524277750724914</v>
      </c>
      <c r="X36" s="11">
        <f t="shared" si="53"/>
        <v>9.786416626087371</v>
      </c>
      <c r="Y36">
        <v>21</v>
      </c>
      <c r="Z36">
        <v>20</v>
      </c>
      <c r="AA36" s="1">
        <f t="shared" si="54"/>
        <v>0.6479986664812636</v>
      </c>
      <c r="AB36" s="5">
        <f t="shared" si="55"/>
        <v>12.95997332962527</v>
      </c>
      <c r="AC36" s="23">
        <f t="shared" si="56"/>
        <v>0.8367580312185063</v>
      </c>
      <c r="AD36" s="5">
        <f t="shared" si="57"/>
        <v>16.735160624370128</v>
      </c>
      <c r="AE36">
        <f t="shared" si="58"/>
        <v>1</v>
      </c>
    </row>
    <row r="37" spans="1:31" ht="12.75">
      <c r="A37" s="32" t="s">
        <v>86</v>
      </c>
      <c r="B37" s="37">
        <v>2</v>
      </c>
      <c r="C37" s="37">
        <v>6</v>
      </c>
      <c r="D37" s="33">
        <v>0.09533898305084745</v>
      </c>
      <c r="E37" s="1">
        <f t="shared" si="28"/>
        <v>10.488888888888889</v>
      </c>
      <c r="F37" s="48">
        <v>48</v>
      </c>
      <c r="G37" s="50">
        <v>48</v>
      </c>
      <c r="H37">
        <v>82</v>
      </c>
      <c r="J37">
        <v>1</v>
      </c>
      <c r="K37">
        <v>3</v>
      </c>
      <c r="L37">
        <v>4</v>
      </c>
      <c r="M37">
        <f t="shared" si="44"/>
        <v>90</v>
      </c>
      <c r="N37">
        <f t="shared" si="45"/>
        <v>83</v>
      </c>
      <c r="O37" s="1">
        <f t="shared" si="46"/>
        <v>10.61680216802168</v>
      </c>
      <c r="P37" s="5">
        <f t="shared" si="47"/>
        <v>870.5777777777778</v>
      </c>
      <c r="Q37" s="23">
        <f t="shared" si="48"/>
        <v>0.8105653781647644</v>
      </c>
      <c r="R37" s="11">
        <f t="shared" si="49"/>
        <v>66.46636100951068</v>
      </c>
      <c r="S37">
        <v>115</v>
      </c>
      <c r="T37">
        <v>106</v>
      </c>
      <c r="U37" s="1">
        <f t="shared" si="50"/>
        <v>0.879386966876867</v>
      </c>
      <c r="V37" s="5">
        <f t="shared" si="51"/>
        <v>93.2150184889479</v>
      </c>
      <c r="W37" s="23">
        <f t="shared" si="52"/>
        <v>0.871563290028392</v>
      </c>
      <c r="X37" s="11">
        <f t="shared" si="53"/>
        <v>92.38570874300954</v>
      </c>
      <c r="Y37">
        <v>125</v>
      </c>
      <c r="Z37">
        <v>118</v>
      </c>
      <c r="AA37" s="1">
        <f t="shared" si="54"/>
        <v>0.8586497650050471</v>
      </c>
      <c r="AB37" s="5">
        <f t="shared" si="55"/>
        <v>101.32067227059555</v>
      </c>
      <c r="AC37" s="23">
        <f t="shared" si="56"/>
        <v>1.1087709343189376</v>
      </c>
      <c r="AD37" s="5">
        <f t="shared" si="57"/>
        <v>130.83497024963464</v>
      </c>
      <c r="AE37">
        <f t="shared" si="58"/>
        <v>0.9222222222222223</v>
      </c>
    </row>
    <row r="38" spans="1:30" ht="12.75">
      <c r="A38" s="3"/>
      <c r="B38" s="3"/>
      <c r="C38" s="3"/>
      <c r="D38" s="1"/>
      <c r="P38" s="5"/>
      <c r="R38" s="5"/>
      <c r="V38" s="5"/>
      <c r="X38" s="5"/>
      <c r="AB38" s="5"/>
      <c r="AD38" s="5"/>
    </row>
    <row r="39" spans="16:30" ht="12.75">
      <c r="P39" s="5"/>
      <c r="R39" s="5"/>
      <c r="V39" s="5"/>
      <c r="X39" s="5"/>
      <c r="AB39" s="5"/>
      <c r="AD39" s="5"/>
    </row>
    <row r="40" spans="1:30" ht="12.75">
      <c r="A40" t="s">
        <v>14</v>
      </c>
      <c r="F40" s="3">
        <f aca="true" t="shared" si="59" ref="F40:L40">SUM(F8:F38)</f>
        <v>1168</v>
      </c>
      <c r="G40" s="3">
        <f t="shared" si="59"/>
        <v>1168</v>
      </c>
      <c r="H40" s="3">
        <f t="shared" si="59"/>
        <v>1717</v>
      </c>
      <c r="I40" s="3">
        <f t="shared" si="59"/>
        <v>0</v>
      </c>
      <c r="J40" s="3">
        <f t="shared" si="59"/>
        <v>78</v>
      </c>
      <c r="K40" s="3">
        <f t="shared" si="59"/>
        <v>87</v>
      </c>
      <c r="L40" s="3">
        <f t="shared" si="59"/>
        <v>97</v>
      </c>
      <c r="M40" s="3">
        <f>SUM(M8:M22)</f>
        <v>1116</v>
      </c>
      <c r="N40" s="3">
        <f>SUM(N8:N38)</f>
        <v>1795</v>
      </c>
      <c r="P40" s="3">
        <f>SUM(P8:P38)</f>
        <v>22489.30168195241</v>
      </c>
      <c r="R40" s="3">
        <f>SUM(R8:R38)</f>
        <v>1717.0000000000007</v>
      </c>
      <c r="S40" s="3">
        <f>SUM(S8:S38)</f>
        <v>2050</v>
      </c>
      <c r="T40" s="3">
        <f>SUM(T8:T38)</f>
        <v>1927</v>
      </c>
      <c r="V40" s="3">
        <f>SUM(V8:V38)</f>
        <v>1944.2979122222098</v>
      </c>
      <c r="X40" s="3">
        <f>SUM(X8:X38)</f>
        <v>1926.9999999999998</v>
      </c>
      <c r="Y40" s="3">
        <f>SUM(Y8:Y38)</f>
        <v>1221</v>
      </c>
      <c r="Z40" s="3">
        <f>SUM(Z8:Z38)</f>
        <v>1192</v>
      </c>
      <c r="AB40" s="3">
        <f>SUM(AB8:AB38)</f>
        <v>923.1036711065187</v>
      </c>
      <c r="AD40" s="6">
        <f>SUM(AD8:AD37)</f>
        <v>1192</v>
      </c>
    </row>
    <row r="42" spans="1:30" ht="12.75">
      <c r="A42" s="27" t="s">
        <v>22</v>
      </c>
      <c r="B42" s="27"/>
      <c r="C42" s="27"/>
      <c r="R42" s="5"/>
      <c r="AD42" s="5"/>
    </row>
    <row r="43" spans="1:3" ht="12.75">
      <c r="A43" s="26" t="s">
        <v>23</v>
      </c>
      <c r="B43" s="26"/>
      <c r="C43" s="26"/>
    </row>
    <row r="44" spans="1:3" ht="12.75">
      <c r="A44" s="3"/>
      <c r="B44" s="3"/>
      <c r="C44" s="3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2"/>
      <c r="R48" s="2"/>
      <c r="S48" s="2"/>
      <c r="T48" s="2"/>
      <c r="U48" s="2"/>
      <c r="V48" s="2"/>
      <c r="W48" s="52"/>
      <c r="X48" s="2"/>
    </row>
    <row r="50" spans="1:24" ht="12.75">
      <c r="A50" s="3"/>
      <c r="B50" s="3"/>
      <c r="C50" s="3"/>
      <c r="D50" s="1"/>
      <c r="E50" s="1"/>
      <c r="O50" s="1"/>
      <c r="P50" s="5"/>
      <c r="Q50" s="1"/>
      <c r="R50" s="5"/>
      <c r="U50" s="1"/>
      <c r="V50" s="5"/>
      <c r="W50" s="1"/>
      <c r="X50" s="5"/>
    </row>
    <row r="51" spans="1:24" ht="12.75">
      <c r="A51" s="3"/>
      <c r="B51" s="3"/>
      <c r="C51" s="3"/>
      <c r="D51" s="1"/>
      <c r="E51" s="1"/>
      <c r="O51" s="1"/>
      <c r="P51" s="5"/>
      <c r="Q51" s="1"/>
      <c r="R51" s="5"/>
      <c r="U51" s="1"/>
      <c r="V51" s="5"/>
      <c r="W51" s="1"/>
      <c r="X51" s="5"/>
    </row>
    <row r="52" spans="1:24" ht="12.75">
      <c r="A52" s="3"/>
      <c r="B52" s="3"/>
      <c r="C52" s="3"/>
      <c r="D52" s="1"/>
      <c r="E52" s="1"/>
      <c r="O52" s="1"/>
      <c r="P52" s="5"/>
      <c r="Q52" s="1"/>
      <c r="R52" s="5"/>
      <c r="U52" s="1"/>
      <c r="V52" s="5"/>
      <c r="W52" s="1"/>
      <c r="X52" s="5"/>
    </row>
    <row r="53" spans="1:24" ht="12.75">
      <c r="A53" s="3"/>
      <c r="B53" s="3"/>
      <c r="C53" s="3"/>
      <c r="D53" s="1"/>
      <c r="E53" s="1"/>
      <c r="O53" s="1"/>
      <c r="P53" s="5"/>
      <c r="Q53" s="1"/>
      <c r="R53" s="5"/>
      <c r="U53" s="1"/>
      <c r="V53" s="5"/>
      <c r="W53" s="1"/>
      <c r="X53" s="5"/>
    </row>
    <row r="54" spans="1:24" ht="12.75">
      <c r="A54" s="3"/>
      <c r="B54" s="3"/>
      <c r="C54" s="3"/>
      <c r="D54" s="1"/>
      <c r="E54" s="1"/>
      <c r="O54" s="1"/>
      <c r="P54" s="5"/>
      <c r="Q54" s="1"/>
      <c r="R54" s="5"/>
      <c r="U54" s="1"/>
      <c r="V54" s="5"/>
      <c r="W54" s="1"/>
      <c r="X54" s="5"/>
    </row>
    <row r="55" spans="1:24" ht="12.75">
      <c r="A55" s="3"/>
      <c r="B55" s="3"/>
      <c r="C55" s="3"/>
      <c r="D55" s="1"/>
      <c r="E55" s="1"/>
      <c r="O55" s="1"/>
      <c r="P55" s="5"/>
      <c r="Q55" s="1"/>
      <c r="R55" s="5"/>
      <c r="U55" s="1"/>
      <c r="V55" s="5"/>
      <c r="W55" s="1"/>
      <c r="X55" s="5"/>
    </row>
    <row r="56" spans="1:24" ht="12.75">
      <c r="A56" s="3"/>
      <c r="B56" s="3"/>
      <c r="C56" s="3"/>
      <c r="D56" s="1"/>
      <c r="E56" s="1"/>
      <c r="O56" s="1"/>
      <c r="P56" s="5"/>
      <c r="Q56" s="1"/>
      <c r="R56" s="5"/>
      <c r="U56" s="1"/>
      <c r="V56" s="5"/>
      <c r="W56" s="1"/>
      <c r="X56" s="5"/>
    </row>
    <row r="57" spans="1:24" ht="12.75">
      <c r="A57" s="3"/>
      <c r="B57" s="3"/>
      <c r="C57" s="3"/>
      <c r="D57" s="1"/>
      <c r="E57" s="1"/>
      <c r="O57" s="1"/>
      <c r="P57" s="5"/>
      <c r="Q57" s="1"/>
      <c r="R57" s="5"/>
      <c r="U57" s="1"/>
      <c r="V57" s="5"/>
      <c r="W57" s="1"/>
      <c r="X57" s="5"/>
    </row>
    <row r="58" spans="1:24" ht="12.75">
      <c r="A58" s="3"/>
      <c r="B58" s="3"/>
      <c r="C58" s="3"/>
      <c r="D58" s="1"/>
      <c r="E58" s="1"/>
      <c r="O58" s="1"/>
      <c r="P58" s="5"/>
      <c r="Q58" s="1"/>
      <c r="R58" s="5"/>
      <c r="U58" s="1"/>
      <c r="V58" s="5"/>
      <c r="W58" s="1"/>
      <c r="X58" s="5"/>
    </row>
    <row r="59" spans="1:24" ht="12.75">
      <c r="A59" s="3"/>
      <c r="B59" s="3"/>
      <c r="C59" s="3"/>
      <c r="D59" s="1"/>
      <c r="E59" s="1"/>
      <c r="O59" s="1"/>
      <c r="P59" s="5"/>
      <c r="Q59" s="1"/>
      <c r="R59" s="5"/>
      <c r="U59" s="1"/>
      <c r="V59" s="5"/>
      <c r="W59" s="1"/>
      <c r="X59" s="5"/>
    </row>
    <row r="60" spans="1:24" ht="12.75">
      <c r="A60" s="3"/>
      <c r="B60" s="3"/>
      <c r="C60" s="3"/>
      <c r="D60" s="1"/>
      <c r="E60" s="1"/>
      <c r="O60" s="1"/>
      <c r="P60" s="5"/>
      <c r="Q60" s="1"/>
      <c r="R60" s="5"/>
      <c r="U60" s="1"/>
      <c r="V60" s="5"/>
      <c r="W60" s="1"/>
      <c r="X60" s="5"/>
    </row>
    <row r="61" spans="1:24" ht="12.75">
      <c r="A61" s="3"/>
      <c r="B61" s="3"/>
      <c r="C61" s="3"/>
      <c r="D61" s="1"/>
      <c r="E61" s="1"/>
      <c r="O61" s="1"/>
      <c r="P61" s="5"/>
      <c r="Q61" s="1"/>
      <c r="R61" s="5"/>
      <c r="U61" s="1"/>
      <c r="V61" s="5"/>
      <c r="W61" s="1"/>
      <c r="X61" s="5"/>
    </row>
    <row r="62" spans="1:24" ht="12.75">
      <c r="A62" s="3"/>
      <c r="B62" s="3"/>
      <c r="C62" s="3"/>
      <c r="D62" s="1"/>
      <c r="E62" s="1"/>
      <c r="O62" s="1"/>
      <c r="P62" s="5"/>
      <c r="Q62" s="1"/>
      <c r="R62" s="5"/>
      <c r="U62" s="1"/>
      <c r="V62" s="5"/>
      <c r="W62" s="1"/>
      <c r="X62" s="5"/>
    </row>
    <row r="63" spans="1:24" ht="12.75">
      <c r="A63" s="3"/>
      <c r="B63" s="3"/>
      <c r="C63" s="3"/>
      <c r="D63" s="1"/>
      <c r="E63" s="1"/>
      <c r="O63" s="1"/>
      <c r="P63" s="5"/>
      <c r="Q63" s="1"/>
      <c r="R63" s="5"/>
      <c r="U63" s="1"/>
      <c r="V63" s="5"/>
      <c r="W63" s="1"/>
      <c r="X63" s="5"/>
    </row>
    <row r="64" spans="1:24" ht="12.75">
      <c r="A64" s="3"/>
      <c r="B64" s="3"/>
      <c r="C64" s="3"/>
      <c r="D64" s="1"/>
      <c r="E64" s="1"/>
      <c r="O64" s="1"/>
      <c r="P64" s="5"/>
      <c r="Q64" s="1"/>
      <c r="R64" s="5"/>
      <c r="U64" s="1"/>
      <c r="V64" s="5"/>
      <c r="W64" s="1"/>
      <c r="X64" s="5"/>
    </row>
    <row r="65" spans="1:24" ht="12.75">
      <c r="A65" s="3"/>
      <c r="B65" s="3"/>
      <c r="C65" s="3"/>
      <c r="D65" s="1"/>
      <c r="E65" s="1"/>
      <c r="O65" s="1"/>
      <c r="P65" s="5"/>
      <c r="Q65" s="1"/>
      <c r="R65" s="5"/>
      <c r="U65" s="1"/>
      <c r="V65" s="5"/>
      <c r="W65" s="1"/>
      <c r="X65" s="5"/>
    </row>
    <row r="66" spans="1:24" ht="12.75">
      <c r="A66" s="3"/>
      <c r="B66" s="3"/>
      <c r="C66" s="3"/>
      <c r="D66" s="1"/>
      <c r="E66" s="1"/>
      <c r="O66" s="1"/>
      <c r="P66" s="5"/>
      <c r="Q66" s="1"/>
      <c r="R66" s="5"/>
      <c r="U66" s="1"/>
      <c r="V66" s="5"/>
      <c r="W66" s="1"/>
      <c r="X66" s="5"/>
    </row>
    <row r="67" spans="1:24" ht="12.75">
      <c r="A67" s="3"/>
      <c r="B67" s="3"/>
      <c r="C67" s="3"/>
      <c r="D67" s="1"/>
      <c r="E67" s="1"/>
      <c r="O67" s="1"/>
      <c r="P67" s="5"/>
      <c r="Q67" s="1"/>
      <c r="R67" s="5"/>
      <c r="U67" s="1"/>
      <c r="V67" s="5"/>
      <c r="W67" s="1"/>
      <c r="X67" s="5"/>
    </row>
    <row r="68" spans="1:24" ht="12.75">
      <c r="A68" s="3"/>
      <c r="B68" s="3"/>
      <c r="C68" s="3"/>
      <c r="D68" s="1"/>
      <c r="V68" s="5"/>
      <c r="X68" s="5"/>
    </row>
    <row r="69" spans="22:24" ht="12.75">
      <c r="V69" s="5"/>
      <c r="X69" s="5"/>
    </row>
    <row r="70" spans="8:24" ht="12.75">
      <c r="H70" s="3"/>
      <c r="I70" s="3"/>
      <c r="J70" s="3"/>
      <c r="K70" s="3"/>
      <c r="L70" s="3"/>
      <c r="M70" s="3"/>
      <c r="N70" s="3"/>
      <c r="P70" s="6"/>
      <c r="R70" s="3"/>
      <c r="S70" s="3"/>
      <c r="T70" s="3"/>
      <c r="V70" s="6"/>
      <c r="X70" s="6"/>
    </row>
  </sheetData>
  <mergeCells count="4">
    <mergeCell ref="D3:G3"/>
    <mergeCell ref="H3:R3"/>
    <mergeCell ref="S3:X3"/>
    <mergeCell ref="Y3:AD3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8" sqref="A8"/>
    </sheetView>
  </sheetViews>
  <sheetFormatPr defaultColWidth="9.140625" defaultRowHeight="12.75"/>
  <cols>
    <col min="1" max="1" width="31.421875" style="0" customWidth="1"/>
    <col min="2" max="2" width="11.57421875" style="0" customWidth="1"/>
    <col min="3" max="3" width="10.8515625" style="0" customWidth="1"/>
    <col min="4" max="4" width="11.7109375" style="0" customWidth="1"/>
  </cols>
  <sheetData>
    <row r="1" spans="2:4" ht="12.75">
      <c r="B1" s="60" t="s">
        <v>90</v>
      </c>
      <c r="C1" s="60"/>
      <c r="D1" s="60"/>
    </row>
    <row r="2" spans="2:4" ht="12.75">
      <c r="B2" t="s">
        <v>91</v>
      </c>
      <c r="C2" t="s">
        <v>92</v>
      </c>
      <c r="D2" t="s">
        <v>93</v>
      </c>
    </row>
    <row r="3" spans="1:4" ht="12.75">
      <c r="A3" t="s">
        <v>98</v>
      </c>
      <c r="B3">
        <v>1.2326168196626517</v>
      </c>
      <c r="C3">
        <v>1.3267320873007535</v>
      </c>
      <c r="D3">
        <v>1.4106555621206853</v>
      </c>
    </row>
    <row r="4" spans="1:4" ht="12.75">
      <c r="A4" t="s">
        <v>94</v>
      </c>
      <c r="B4">
        <v>0.04934640444215004</v>
      </c>
      <c r="C4">
        <v>0.05218870367866488</v>
      </c>
      <c r="D4">
        <v>0.10909791640596347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MACRO</dc:creator>
  <cp:keywords/>
  <dc:description/>
  <cp:lastModifiedBy>Ivana Bjelic</cp:lastModifiedBy>
  <cp:lastPrinted>2000-01-18T16:38:52Z</cp:lastPrinted>
  <dcterms:created xsi:type="dcterms:W3CDTF">1998-03-09T16:42:40Z</dcterms:created>
  <dcterms:modified xsi:type="dcterms:W3CDTF">2007-11-30T17:15:06Z</dcterms:modified>
  <cp:category/>
  <cp:version/>
  <cp:contentType/>
  <cp:contentStatus/>
</cp:coreProperties>
</file>